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-120" yWindow="-120" windowWidth="21720" windowHeight="13620" tabRatio="508" activeTab="1"/>
  </bookViews>
  <sheets>
    <sheet name="1.3" sheetId="1" r:id="rId1"/>
    <sheet name="1.6" sheetId="2" r:id="rId2"/>
    <sheet name="Пр-е к 1.6" sheetId="3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D37" i="2" l="1"/>
  <c r="F45" i="1" l="1"/>
  <c r="F53" i="1" l="1"/>
  <c r="L28" i="1" l="1"/>
  <c r="J30" i="2" l="1"/>
  <c r="D57" i="2" l="1"/>
  <c r="G36" i="2" l="1"/>
  <c r="F50" i="2" l="1"/>
  <c r="F42" i="2"/>
  <c r="D50" i="2" l="1"/>
  <c r="D42" i="2" l="1"/>
  <c r="F34" i="2"/>
  <c r="F74" i="2"/>
  <c r="D15" i="4"/>
  <c r="D51" i="2"/>
  <c r="D68" i="2"/>
  <c r="O67" i="2" l="1"/>
  <c r="L67" i="2"/>
  <c r="M66" i="2"/>
  <c r="J55" i="2"/>
  <c r="K52" i="2" l="1"/>
  <c r="D38" i="2"/>
  <c r="J38" i="2"/>
  <c r="J31" i="2"/>
  <c r="J34" i="2"/>
  <c r="M56" i="1"/>
  <c r="H51" i="1"/>
  <c r="M38" i="1"/>
  <c r="M28" i="1" l="1"/>
  <c r="D55" i="2" l="1"/>
  <c r="I59" i="1" l="1"/>
  <c r="D59" i="1"/>
  <c r="D54" i="1" l="1"/>
  <c r="A23" i="4" l="1"/>
  <c r="A22" i="4"/>
  <c r="A21" i="4"/>
  <c r="B8" i="4" l="1"/>
  <c r="B6" i="4"/>
  <c r="A6" i="4"/>
  <c r="J59" i="1"/>
  <c r="F31" i="2" l="1"/>
  <c r="D34" i="2" l="1"/>
  <c r="D31" i="2"/>
  <c r="N74" i="2"/>
  <c r="K74" i="2"/>
  <c r="O73" i="2"/>
  <c r="N73" i="2"/>
  <c r="K73" i="2"/>
  <c r="N72" i="2"/>
  <c r="K72" i="2"/>
  <c r="O72" i="2" s="1"/>
  <c r="N71" i="2"/>
  <c r="K71" i="2"/>
  <c r="O71" i="2" s="1"/>
  <c r="N70" i="2"/>
  <c r="K70" i="2"/>
  <c r="O70" i="2" s="1"/>
  <c r="M69" i="2"/>
  <c r="L69" i="2"/>
  <c r="N69" i="2" s="1"/>
  <c r="K69" i="2"/>
  <c r="J69" i="2"/>
  <c r="N68" i="2"/>
  <c r="K68" i="2"/>
  <c r="O68" i="2" s="1"/>
  <c r="N67" i="2"/>
  <c r="K67" i="2"/>
  <c r="N66" i="2"/>
  <c r="K66" i="2"/>
  <c r="N64" i="2"/>
  <c r="O64" i="2" s="1"/>
  <c r="K64" i="2"/>
  <c r="N63" i="2"/>
  <c r="K63" i="2"/>
  <c r="O63" i="2" s="1"/>
  <c r="N62" i="2"/>
  <c r="K62" i="2"/>
  <c r="O62" i="2" s="1"/>
  <c r="O61" i="2"/>
  <c r="N61" i="2"/>
  <c r="K61" i="2"/>
  <c r="N60" i="2"/>
  <c r="O60" i="2" s="1"/>
  <c r="K60" i="2"/>
  <c r="N59" i="2"/>
  <c r="K59" i="2"/>
  <c r="K58" i="2" s="1"/>
  <c r="O58" i="2" s="1"/>
  <c r="M58" i="2"/>
  <c r="L58" i="2"/>
  <c r="N58" i="2" s="1"/>
  <c r="J58" i="2"/>
  <c r="O56" i="2"/>
  <c r="N56" i="2"/>
  <c r="K56" i="2"/>
  <c r="N55" i="2"/>
  <c r="K55" i="2"/>
  <c r="N54" i="2"/>
  <c r="K54" i="2"/>
  <c r="O54" i="2" s="1"/>
  <c r="N53" i="2"/>
  <c r="K53" i="2"/>
  <c r="O53" i="2" s="1"/>
  <c r="M52" i="2"/>
  <c r="L52" i="2"/>
  <c r="N52" i="2" s="1"/>
  <c r="N51" i="2"/>
  <c r="K51" i="2"/>
  <c r="N50" i="2"/>
  <c r="K50" i="2"/>
  <c r="O50" i="2" s="1"/>
  <c r="N42" i="2"/>
  <c r="K42" i="2"/>
  <c r="O41" i="2"/>
  <c r="N41" i="2"/>
  <c r="K41" i="2"/>
  <c r="N40" i="2"/>
  <c r="O40" i="2" s="1"/>
  <c r="K40" i="2"/>
  <c r="N39" i="2"/>
  <c r="K39" i="2"/>
  <c r="O39" i="2" s="1"/>
  <c r="N38" i="2"/>
  <c r="K38" i="2"/>
  <c r="N37" i="2"/>
  <c r="K37" i="2"/>
  <c r="N36" i="2"/>
  <c r="K36" i="2"/>
  <c r="N35" i="2"/>
  <c r="O35" i="2" s="1"/>
  <c r="K35" i="2"/>
  <c r="N34" i="2"/>
  <c r="K34" i="2"/>
  <c r="N33" i="2"/>
  <c r="K33" i="2"/>
  <c r="O33" i="2" s="1"/>
  <c r="O32" i="2"/>
  <c r="N32" i="2"/>
  <c r="K32" i="2"/>
  <c r="M31" i="2"/>
  <c r="L31" i="2"/>
  <c r="L29" i="2" s="1"/>
  <c r="N57" i="2" s="1"/>
  <c r="K31" i="2"/>
  <c r="N30" i="2"/>
  <c r="K30" i="2"/>
  <c r="M29" i="2"/>
  <c r="M28" i="2" s="1"/>
  <c r="J29" i="2"/>
  <c r="K29" i="2" s="1"/>
  <c r="O30" i="2" l="1"/>
  <c r="N31" i="2"/>
  <c r="O31" i="2" s="1"/>
  <c r="O55" i="2"/>
  <c r="O51" i="2"/>
  <c r="O42" i="2"/>
  <c r="O36" i="2"/>
  <c r="O38" i="2"/>
  <c r="O37" i="2"/>
  <c r="O34" i="2"/>
  <c r="O52" i="2"/>
  <c r="O69" i="2"/>
  <c r="O59" i="2"/>
  <c r="L28" i="2"/>
  <c r="N28" i="2" s="1"/>
  <c r="N29" i="2"/>
  <c r="O29" i="2" s="1"/>
  <c r="K57" i="2" l="1"/>
  <c r="O57" i="2" s="1"/>
  <c r="J28" i="2"/>
  <c r="K28" i="2" s="1"/>
  <c r="O28" i="2" s="1"/>
  <c r="H28" i="1" l="1"/>
  <c r="H59" i="1"/>
  <c r="H53" i="1"/>
  <c r="H52" i="1"/>
  <c r="H49" i="1"/>
  <c r="H45" i="1"/>
  <c r="H38" i="1"/>
  <c r="M65" i="1"/>
  <c r="J65" i="1"/>
  <c r="M59" i="1"/>
  <c r="J57" i="1"/>
  <c r="M53" i="1"/>
  <c r="J53" i="1"/>
  <c r="M52" i="1"/>
  <c r="J52" i="1"/>
  <c r="M49" i="1"/>
  <c r="J49" i="1"/>
  <c r="M45" i="1"/>
  <c r="J45" i="1"/>
  <c r="I42" i="1"/>
  <c r="I47" i="1" s="1"/>
  <c r="K42" i="1"/>
  <c r="J38" i="1"/>
  <c r="J28" i="1"/>
  <c r="K47" i="1" l="1"/>
  <c r="K54" i="1" s="1"/>
  <c r="K57" i="1" s="1"/>
  <c r="M57" i="1" s="1"/>
  <c r="M42" i="1"/>
  <c r="I54" i="1"/>
  <c r="J47" i="1"/>
  <c r="J42" i="1"/>
  <c r="M47" i="1" l="1"/>
  <c r="J54" i="1"/>
  <c r="M54" i="1"/>
  <c r="H37" i="2" l="1"/>
  <c r="E65" i="1"/>
  <c r="E59" i="1"/>
  <c r="E57" i="1"/>
  <c r="E53" i="1"/>
  <c r="E52" i="1"/>
  <c r="E49" i="1"/>
  <c r="E45" i="1"/>
  <c r="E38" i="1"/>
  <c r="E28" i="1"/>
  <c r="H65" i="1" l="1"/>
  <c r="K12" i="3" l="1"/>
  <c r="O12" i="3" s="1"/>
  <c r="E12" i="3"/>
  <c r="I12" i="3" s="1"/>
  <c r="K8" i="3"/>
  <c r="E8" i="3"/>
  <c r="H30" i="2"/>
  <c r="E63" i="2"/>
  <c r="D29" i="2"/>
  <c r="E42" i="2"/>
  <c r="E50" i="2"/>
  <c r="E55" i="2"/>
  <c r="E54" i="2"/>
  <c r="E51" i="2"/>
  <c r="E36" i="2"/>
  <c r="F69" i="2"/>
  <c r="G69" i="2"/>
  <c r="D69" i="2"/>
  <c r="F58" i="2"/>
  <c r="G58" i="2"/>
  <c r="D58" i="2"/>
  <c r="F52" i="2"/>
  <c r="H52" i="2" s="1"/>
  <c r="G52" i="2"/>
  <c r="D52" i="2"/>
  <c r="H42" i="2"/>
  <c r="E67" i="2"/>
  <c r="E68" i="2"/>
  <c r="E70" i="2"/>
  <c r="E71" i="2"/>
  <c r="E72" i="2"/>
  <c r="E73" i="2"/>
  <c r="E74" i="2"/>
  <c r="E66" i="2"/>
  <c r="E64" i="2"/>
  <c r="I64" i="2" s="1"/>
  <c r="E53" i="2"/>
  <c r="E56" i="2"/>
  <c r="E59" i="2"/>
  <c r="I59" i="2" s="1"/>
  <c r="E60" i="2"/>
  <c r="I60" i="2" s="1"/>
  <c r="E61" i="2"/>
  <c r="E62" i="2"/>
  <c r="E32" i="2"/>
  <c r="E33" i="2"/>
  <c r="E34" i="2"/>
  <c r="E35" i="2"/>
  <c r="E38" i="2"/>
  <c r="E39" i="2"/>
  <c r="I39" i="2" s="1"/>
  <c r="E40" i="2"/>
  <c r="E41" i="2"/>
  <c r="H31" i="2"/>
  <c r="G31" i="2"/>
  <c r="E31" i="2"/>
  <c r="H68" i="2"/>
  <c r="I68" i="2" s="1"/>
  <c r="H70" i="2"/>
  <c r="H71" i="2"/>
  <c r="H72" i="2"/>
  <c r="H73" i="2"/>
  <c r="H74" i="2"/>
  <c r="H32" i="2"/>
  <c r="H33" i="2"/>
  <c r="H34" i="2"/>
  <c r="H35" i="2"/>
  <c r="H36" i="2"/>
  <c r="H38" i="2"/>
  <c r="H39" i="2"/>
  <c r="H40" i="2"/>
  <c r="H41" i="2"/>
  <c r="H50" i="2"/>
  <c r="H51" i="2"/>
  <c r="H53" i="2"/>
  <c r="H54" i="2"/>
  <c r="H55" i="2"/>
  <c r="H56" i="2"/>
  <c r="H59" i="2"/>
  <c r="H60" i="2"/>
  <c r="H61" i="2"/>
  <c r="H62" i="2"/>
  <c r="H63" i="2"/>
  <c r="H64" i="2"/>
  <c r="G29" i="2"/>
  <c r="I36" i="2" l="1"/>
  <c r="E57" i="2"/>
  <c r="I33" i="2"/>
  <c r="I42" i="2"/>
  <c r="I41" i="2"/>
  <c r="I35" i="2"/>
  <c r="I62" i="2"/>
  <c r="I56" i="2"/>
  <c r="E69" i="2"/>
  <c r="H69" i="2"/>
  <c r="I55" i="2"/>
  <c r="I32" i="2"/>
  <c r="I54" i="2"/>
  <c r="I31" i="2"/>
  <c r="I40" i="2"/>
  <c r="I34" i="2"/>
  <c r="I61" i="2"/>
  <c r="I53" i="2"/>
  <c r="H58" i="2"/>
  <c r="I50" i="2"/>
  <c r="E29" i="2"/>
  <c r="I38" i="2"/>
  <c r="I63" i="2"/>
  <c r="I51" i="2"/>
  <c r="E52" i="2"/>
  <c r="I52" i="2" s="1"/>
  <c r="E58" i="2"/>
  <c r="I58" i="2" s="1"/>
  <c r="F29" i="2"/>
  <c r="F57" i="2" s="1"/>
  <c r="E30" i="2"/>
  <c r="I30" i="2" s="1"/>
  <c r="E37" i="2"/>
  <c r="I37" i="2" s="1"/>
  <c r="G28" i="2"/>
  <c r="G66" i="2" l="1"/>
  <c r="H66" i="2" s="1"/>
  <c r="D28" i="2"/>
  <c r="E28" i="2" s="1"/>
  <c r="H29" i="2"/>
  <c r="I29" i="2" s="1"/>
  <c r="H57" i="2"/>
  <c r="I57" i="2" s="1"/>
  <c r="G67" i="2" l="1"/>
  <c r="F28" i="2"/>
  <c r="F67" i="2" s="1"/>
  <c r="H28" i="2" l="1"/>
  <c r="I28" i="2" s="1"/>
  <c r="H67" i="2"/>
  <c r="F42" i="1"/>
  <c r="F47" i="1" s="1"/>
  <c r="F54" i="1" s="1"/>
  <c r="F57" i="1" l="1"/>
  <c r="H57" i="1" s="1"/>
  <c r="D42" i="1"/>
  <c r="H42" i="1" s="1"/>
  <c r="D47" i="1" l="1"/>
  <c r="E42" i="1"/>
  <c r="E47" i="1" l="1"/>
  <c r="H47" i="1"/>
  <c r="H54" i="1"/>
  <c r="E54" i="1" l="1"/>
</calcChain>
</file>

<file path=xl/comments1.xml><?xml version="1.0" encoding="utf-8"?>
<comments xmlns="http://schemas.openxmlformats.org/spreadsheetml/2006/main">
  <authors>
    <author>Автор</author>
  </authors>
  <commentList>
    <comment ref="D12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см.бух.баланс, актив, Основные средства, строка 1150, страница 002.</t>
        </r>
      </text>
    </comment>
  </commentList>
</comments>
</file>

<file path=xl/sharedStrings.xml><?xml version="1.0" encoding="utf-8"?>
<sst xmlns="http://schemas.openxmlformats.org/spreadsheetml/2006/main" count="374" uniqueCount="170">
  <si>
    <t xml:space="preserve">    Показатель    </t>
  </si>
  <si>
    <t>Выручка (нетто) от</t>
  </si>
  <si>
    <t xml:space="preserve">продажи товаров,  </t>
  </si>
  <si>
    <t xml:space="preserve">продукции, работ, </t>
  </si>
  <si>
    <t xml:space="preserve">услуг (за минусом </t>
  </si>
  <si>
    <t xml:space="preserve">налога на         </t>
  </si>
  <si>
    <t xml:space="preserve">добавленную       </t>
  </si>
  <si>
    <t>стоимость, акцизов</t>
  </si>
  <si>
    <t xml:space="preserve">и аналогичных     </t>
  </si>
  <si>
    <t xml:space="preserve">обязательных      </t>
  </si>
  <si>
    <t xml:space="preserve">платежей)         </t>
  </si>
  <si>
    <t xml:space="preserve">тыс. руб. </t>
  </si>
  <si>
    <t xml:space="preserve">Себестоимость     </t>
  </si>
  <si>
    <t>проданных товаров,</t>
  </si>
  <si>
    <t xml:space="preserve">услуг             </t>
  </si>
  <si>
    <t xml:space="preserve">Валовая прибыль   </t>
  </si>
  <si>
    <t xml:space="preserve">Коммерческие      </t>
  </si>
  <si>
    <t xml:space="preserve">расходы           </t>
  </si>
  <si>
    <t xml:space="preserve">Управленческие    </t>
  </si>
  <si>
    <t xml:space="preserve">Прибыль (убыток)  </t>
  </si>
  <si>
    <t xml:space="preserve">от продаж         </t>
  </si>
  <si>
    <t xml:space="preserve">Проценты к        </t>
  </si>
  <si>
    <t xml:space="preserve">получению         </t>
  </si>
  <si>
    <t xml:space="preserve">Проценты к уплате </t>
  </si>
  <si>
    <t xml:space="preserve">Прочие доходы     </t>
  </si>
  <si>
    <t xml:space="preserve">Прочие расходы    </t>
  </si>
  <si>
    <t xml:space="preserve">Прибыль до        </t>
  </si>
  <si>
    <t xml:space="preserve">налогообложения   </t>
  </si>
  <si>
    <t xml:space="preserve">Налог на прибыль  </t>
  </si>
  <si>
    <t xml:space="preserve">Чистая прибыль    </t>
  </si>
  <si>
    <t xml:space="preserve">Справочно:        </t>
  </si>
  <si>
    <t xml:space="preserve">Списание          </t>
  </si>
  <si>
    <t xml:space="preserve">дебиторских и     </t>
  </si>
  <si>
    <t xml:space="preserve">кредиторских      </t>
  </si>
  <si>
    <t>задолженностей, по</t>
  </si>
  <si>
    <t>которым истек срок</t>
  </si>
  <si>
    <t xml:space="preserve">исковой давности  </t>
  </si>
  <si>
    <t xml:space="preserve">прошлых лет,      </t>
  </si>
  <si>
    <t xml:space="preserve">выявленная в      </t>
  </si>
  <si>
    <t xml:space="preserve">отчетном году     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</si>
  <si>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</si>
  <si>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</si>
  <si>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</si>
  <si>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</si>
  <si>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</si>
  <si>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</si>
  <si>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</si>
  <si>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</si>
  <si>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</si>
  <si>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</si>
  <si>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</si>
  <si>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-</t>
  </si>
  <si>
    <t>Показатель</t>
  </si>
  <si>
    <t>Единица измерения</t>
  </si>
  <si>
    <t>Код показателя</t>
  </si>
  <si>
    <t>За отчетный период, всего по предприятию</t>
  </si>
  <si>
    <t>Из графы 4: по Субъекту РФ, указанному в заголовке формы</t>
  </si>
  <si>
    <t>передача по распределительным сетям</t>
  </si>
  <si>
    <t>технологическое присоединение</t>
  </si>
  <si>
    <t>передача и технологическое присоединение</t>
  </si>
  <si>
    <t>прочие виды деятельности</t>
  </si>
  <si>
    <t>За аналогичный период предыдущего года, всего по предприятию</t>
  </si>
  <si>
    <t>Из графы 10: по Субъекту РФ, указанному в заголове формы</t>
  </si>
  <si>
    <t>Из графы 10 по вида деятельности</t>
  </si>
  <si>
    <t>Из графы 5 по видам деятельности</t>
  </si>
  <si>
    <t>8 (сумма гр. 6 и 7)</t>
  </si>
  <si>
    <t>14 (сумма 12 и 13)</t>
  </si>
  <si>
    <t xml:space="preserve"> Примечания:  принцип разделения показателей по субъектам РФ и по видам деятельности согласно ОРД предприятия</t>
  </si>
  <si>
    <t>Расходы на приобретение сырья и материалов</t>
  </si>
  <si>
    <t>Расходы на приобретение электрической энергии на компенсацию технологического расходы (потерь) электрической энергии в сетях, в том числе по уровням напряжения:</t>
  </si>
  <si>
    <t>ВН</t>
  </si>
  <si>
    <t>СН1</t>
  </si>
  <si>
    <t>СН2</t>
  </si>
  <si>
    <t>НН</t>
  </si>
  <si>
    <t>Расходы на приобретение электрической энергии на хозяйственные нужды</t>
  </si>
  <si>
    <t>Расходы на страхование</t>
  </si>
  <si>
    <t>Оплата услуг ОАО "ФСК ЕЭС"</t>
  </si>
  <si>
    <t>Оплата услуг по передаче электрической энергии, оказываемых другими сетевыми организациями</t>
  </si>
  <si>
    <t>Расходы на ремонт основных средств, выполняемые подрядным способом</t>
  </si>
  <si>
    <t>Расходы на оплату труда</t>
  </si>
  <si>
    <t>Управленческий персонал</t>
  </si>
  <si>
    <t>Специалисты и технические</t>
  </si>
  <si>
    <t>Справочно: среднесписочная численность промышленно-производственного персонала организации</t>
  </si>
  <si>
    <t>Основные производственные рабочие</t>
  </si>
  <si>
    <t>Расходы на выплату страховых взносов в Пенсионный фонд Российской Федерации, Фонд социального страхования Российской Федерации, Федеральный фонд обязательного медицинского страхования</t>
  </si>
  <si>
    <t>Амортизация основных средств</t>
  </si>
  <si>
    <t>Аренда и лизинговые платежи (сумма строй 161, 162)</t>
  </si>
  <si>
    <t>Плата за аренду имущества</t>
  </si>
  <si>
    <t>Лизинговые платежи</t>
  </si>
  <si>
    <t>Налоги, уменьшающие налогооблагаемую базу по налогу на прибыль</t>
  </si>
  <si>
    <t>Расходы на выплату процентов по кредитам, уменьшающие налогооблагаемую базу по налогу на прибыль</t>
  </si>
  <si>
    <t>Прочие расходы</t>
  </si>
  <si>
    <t>Расходы, не учитываемые в целях налогообложения рибыли, всего, в том числе (сумма строк 210, 220, 230, 240, 250)</t>
  </si>
  <si>
    <t>Возврат заемных средств на цели инвестпрограммы</t>
  </si>
  <si>
    <t>Прибыль, направленная на выплату дивидендов</t>
  </si>
  <si>
    <t>Расходы социального характера из прибыли</t>
  </si>
  <si>
    <t>Прочие расходы из прибыли в отчетном периоде</t>
  </si>
  <si>
    <t>Расходы на уплату налога на прибыль</t>
  </si>
  <si>
    <t>Справочные показатели:</t>
  </si>
  <si>
    <t>Из строки 100 прямые расходы</t>
  </si>
  <si>
    <t>Из строки 100 косвенные расходы</t>
  </si>
  <si>
    <t>Расходы на приобретение, сооружение и изготовление основных средств, а также на достройку, дооборудование, реконструкцию, модернизацию и техническое перевооружение основных средств</t>
  </si>
  <si>
    <t>Расходы на ремонт основных средств (включая арендованные), всего, в том числе:</t>
  </si>
  <si>
    <t>материальные расходы</t>
  </si>
  <si>
    <t>расходы на оплату труда и выплату страховых</t>
  </si>
  <si>
    <t>расходы на ремонт основных средств, выполняемый подрядным способом</t>
  </si>
  <si>
    <t>прочие расходы</t>
  </si>
  <si>
    <t>Расходы на приобретение электрической энергии в целях компенсации коммерческого расхода (потерь) электрической энергии в сетях</t>
  </si>
  <si>
    <t>Дебиторская задолженность</t>
  </si>
  <si>
    <t>Таблица 1.3</t>
  </si>
  <si>
    <t>Показатели раздельного учета доходов и расходов</t>
  </si>
  <si>
    <t>субъекта естественных монополий, оказывающего услуги</t>
  </si>
  <si>
    <t>по передаче электроэнергии (мощности) по электрическим</t>
  </si>
  <si>
    <t>сетям, принадлежащим на праве собственности или ином</t>
  </si>
  <si>
    <t>законном основании территориальным сетевым организациям,</t>
  </si>
  <si>
    <t>согласно форме "Отчет о прибылях и убытках"</t>
  </si>
  <si>
    <t>Заполняется:</t>
  </si>
  <si>
    <t>Субъектами  естественных  монополий,  оказывающими</t>
  </si>
  <si>
    <t>услуги по передаче  электроэнергии  (мощности)  по</t>
  </si>
  <si>
    <t>электрическим  сетям,    принадлежащим   на  праве</t>
  </si>
  <si>
    <t>собственности   или   ином   законном    основании</t>
  </si>
  <si>
    <t>территориальным сетевым организациям</t>
  </si>
  <si>
    <t>Период заполнения:</t>
  </si>
  <si>
    <t>Годовая, Квартальная</t>
  </si>
  <si>
    <t>Требования к заполнению:</t>
  </si>
  <si>
    <t>Заполняется отдельно по каждому субъекту РФ</t>
  </si>
  <si>
    <t>Организация:</t>
  </si>
  <si>
    <t>МКП «Калининград-ГорТранс»</t>
  </si>
  <si>
    <t>Идентификационный номер налогоплательщика (ИНН):</t>
  </si>
  <si>
    <t>Местонахождение (адрес):</t>
  </si>
  <si>
    <t>Россия, 236039, город Калининград, улица Киевская, 17</t>
  </si>
  <si>
    <t>Субъект РФ:</t>
  </si>
  <si>
    <t>Калининградская область</t>
  </si>
  <si>
    <t>Отчетный период:</t>
  </si>
  <si>
    <t>Таблица 1.6</t>
  </si>
  <si>
    <t>Расшифровка расходов субъекта естественных монополий,</t>
  </si>
  <si>
    <t>оказывающего услуги по передаче электроэнергии (мощности)</t>
  </si>
  <si>
    <t>по электрическим сетям, принадлежащим на праве</t>
  </si>
  <si>
    <t>собственности или ином законном основании</t>
  </si>
  <si>
    <t>тыс. руб.</t>
  </si>
  <si>
    <t>Расходы, учитываемые в целях налогообложения прибыли, всего, в том числе (сумма строк 110, 120, 130, 140, 150,160, 170, 180, 190)</t>
  </si>
  <si>
    <t>Расходы на оплату услуг сторонних организаций (сумма строк 121, 122, 123, 124)</t>
  </si>
  <si>
    <t>чел.</t>
  </si>
  <si>
    <t>Прибыль, направленная на инвестиции</t>
  </si>
  <si>
    <t xml:space="preserve"> Единица  измерения </t>
  </si>
  <si>
    <t>Из графы 9: по Субъекту РФ, указанному в заголове формы</t>
  </si>
  <si>
    <t>Примечания:  принцип разделения показателей по субъектам РФ и по видам деятельности согласно ОРД предприятия</t>
  </si>
  <si>
    <t>Приложение к таблице 1.6</t>
  </si>
  <si>
    <t>и стоимости активов</t>
  </si>
  <si>
    <t>По состоянию на начало отчетного периода, всего по предприятию</t>
  </si>
  <si>
    <t>По состоянию на конец отчетного периода, всего по предприятию</t>
  </si>
  <si>
    <t>в том числе по расчетам с покупателями и заказчиками</t>
  </si>
  <si>
    <t>Заемные средства, учитываемые в краткосрочных обязательствах, которые могут быть прямо отнесены на услуги по передаче электроэнергии по распределительным сетям и технологическое присоединение</t>
  </si>
  <si>
    <t>Заемные средства, учитываемые в долгосрочных обязательствах, которые могут быть прямо отнесены на услуги по передаче электроэнергии по распределительным сетям и технологическое присоединение</t>
  </si>
  <si>
    <t>Основные средства</t>
  </si>
  <si>
    <t>Арендованные основные средства</t>
  </si>
  <si>
    <t>Незавершенное строительство</t>
  </si>
  <si>
    <t>х</t>
  </si>
  <si>
    <t>Главный бухгалтер</t>
  </si>
  <si>
    <t>С.В. Крутских</t>
  </si>
  <si>
    <t>Расшифровка дебиторской задолженности, заемных средств</t>
  </si>
  <si>
    <t>Директор</t>
  </si>
  <si>
    <t xml:space="preserve">Исполнитель </t>
  </si>
  <si>
    <t>В.В. Фомин</t>
  </si>
  <si>
    <t>Я.В. Винокурова</t>
  </si>
  <si>
    <t>0</t>
  </si>
  <si>
    <t>стр. 800 (см. ведомость электропотребления от Ларисы Геннадьевна, потери по дог. 1365-КП за весь год.</t>
  </si>
  <si>
    <t>2021г.</t>
  </si>
  <si>
    <t>ИТОГО:</t>
  </si>
  <si>
    <t>Материальные расходы (сумма строк 111, 112, 113)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</si>
</sst>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6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Fill="1" applyAlignment="1">
      <alignment horizontal="left" vertical="top"/>
    </xf>
    <xf numFmtId="0" fontId="3" fillId="0" borderId="8" xfId="0" applyFont="1" applyFill="1" applyBorder="1"/>
    <xf numFmtId="0" fontId="3" fillId="0" borderId="8" xfId="0" applyFont="1" applyFill="1" applyBorder="1" applyAlignment="1">
      <alignment horizontal="center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5"/>
    </xf>
    <xf numFmtId="0" fontId="2" fillId="0" borderId="1" xfId="0" applyFont="1" applyFill="1" applyBorder="1" applyAlignment="1">
      <alignment horizontal="left" vertical="top" wrapText="1" indent="4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3" fontId="2" fillId="0" borderId="3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0" xfId="0" applyFont="1" applyFill="1" applyAlignment="1">
      <alignment horizontal="center" vertical="top" wrapText="1"/>
    </xf>
    <xf numFmtId="4" fontId="6" fillId="0" borderId="9" xfId="2" applyNumberFormat="1" applyFont="1" applyBorder="1" applyAlignment="1">
      <alignment horizontal="right" vertical="top" wrapText="1"/>
    </xf>
    <xf numFmtId="2" fontId="6" fillId="0" borderId="9" xfId="2" applyNumberFormat="1" applyFont="1" applyBorder="1" applyAlignment="1">
      <alignment horizontal="right" vertical="top" wrapText="1"/>
    </xf>
    <xf numFmtId="4" fontId="0" fillId="0" borderId="0" xfId="0" applyNumberFormat="1"/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4" fontId="9" fillId="0" borderId="1" xfId="0" applyNumberFormat="1" applyFont="1" applyFill="1" applyBorder="1" applyAlignment="1">
      <alignment horizontal="right"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3">
    <cellStyle name="Гиперссылка" xfId="1" builtinId="8"/>
    <cellStyle name="Обычный" xfId="0" builtinId="0"/>
    <cellStyle name="Обычный_Лист1" xfId="2"/>
  </cellStyles>
  <dxfs count="3">
    <dxf>
      <font>
        <color theme="0" tint="-0.499984740745262"/>
      </font>
    </dxf>
    <dxf>
      <font>
        <b/>
        <i val="0"/>
      </font>
      <fill>
        <patternFill>
          <bgColor rgb="FFCCFFCC"/>
        </patternFill>
      </fill>
    </dxf>
    <dxf>
      <numFmt numFmtId="3" formatCode="#,##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00"/>
  <sheetViews>
    <sheetView zoomScaleNormal="100" workbookViewId="0">
      <selection activeCell="D65" sqref="D65:D68"/>
    </sheetView>
  </sheetViews>
  <sheetFormatPr defaultRowHeight="12.75" x14ac:dyDescent="0.2"/>
  <cols>
    <col min="1" max="1" width="28" style="1" customWidth="1"/>
    <col min="2" max="2" width="10.42578125" style="1" customWidth="1"/>
    <col min="3" max="3" width="9.140625" style="2"/>
    <col min="4" max="4" width="10.5703125" style="1" customWidth="1"/>
    <col min="5" max="5" width="12.7109375" style="1" bestFit="1" customWidth="1"/>
    <col min="6" max="12" width="9.140625" style="1"/>
    <col min="13" max="13" width="9.140625" style="2"/>
    <col min="14" max="14" width="16" style="1" customWidth="1"/>
    <col min="15" max="16384" width="9.140625" style="1"/>
  </cols>
  <sheetData>
    <row r="1" spans="1:14" x14ac:dyDescent="0.2">
      <c r="N1" s="3" t="s">
        <v>109</v>
      </c>
    </row>
    <row r="2" spans="1:14" x14ac:dyDescent="0.2">
      <c r="A2" s="1" t="s">
        <v>110</v>
      </c>
      <c r="N2" s="3"/>
    </row>
    <row r="3" spans="1:14" x14ac:dyDescent="0.2">
      <c r="A3" s="1" t="s">
        <v>111</v>
      </c>
      <c r="N3" s="3"/>
    </row>
    <row r="4" spans="1:14" x14ac:dyDescent="0.2">
      <c r="A4" s="1" t="s">
        <v>112</v>
      </c>
      <c r="N4" s="3"/>
    </row>
    <row r="5" spans="1:14" x14ac:dyDescent="0.2">
      <c r="A5" s="1" t="s">
        <v>113</v>
      </c>
      <c r="N5" s="3"/>
    </row>
    <row r="6" spans="1:14" x14ac:dyDescent="0.2">
      <c r="A6" s="1" t="s">
        <v>114</v>
      </c>
      <c r="N6" s="3"/>
    </row>
    <row r="7" spans="1:14" x14ac:dyDescent="0.2">
      <c r="A7" s="1" t="s">
        <v>115</v>
      </c>
      <c r="N7" s="3"/>
    </row>
    <row r="8" spans="1:14" x14ac:dyDescent="0.2">
      <c r="N8" s="3"/>
    </row>
    <row r="9" spans="1:14" x14ac:dyDescent="0.2">
      <c r="A9" s="1" t="s">
        <v>116</v>
      </c>
      <c r="B9" s="1" t="s">
        <v>117</v>
      </c>
      <c r="N9" s="3"/>
    </row>
    <row r="10" spans="1:14" x14ac:dyDescent="0.2">
      <c r="B10" s="1" t="s">
        <v>118</v>
      </c>
      <c r="N10" s="3"/>
    </row>
    <row r="11" spans="1:14" x14ac:dyDescent="0.2">
      <c r="B11" s="1" t="s">
        <v>119</v>
      </c>
      <c r="N11" s="3"/>
    </row>
    <row r="12" spans="1:14" x14ac:dyDescent="0.2">
      <c r="B12" s="1" t="s">
        <v>120</v>
      </c>
      <c r="N12" s="3"/>
    </row>
    <row r="13" spans="1:14" x14ac:dyDescent="0.2">
      <c r="B13" s="1" t="s">
        <v>121</v>
      </c>
      <c r="N13" s="3"/>
    </row>
    <row r="14" spans="1:14" x14ac:dyDescent="0.2">
      <c r="N14" s="3"/>
    </row>
    <row r="15" spans="1:14" x14ac:dyDescent="0.2">
      <c r="A15" s="1" t="s">
        <v>122</v>
      </c>
      <c r="B15" s="1" t="s">
        <v>123</v>
      </c>
      <c r="N15" s="3"/>
    </row>
    <row r="16" spans="1:14" x14ac:dyDescent="0.2">
      <c r="N16" s="3"/>
    </row>
    <row r="17" spans="1:14" x14ac:dyDescent="0.2">
      <c r="A17" s="1" t="s">
        <v>124</v>
      </c>
      <c r="B17" s="1" t="s">
        <v>125</v>
      </c>
      <c r="N17" s="3"/>
    </row>
    <row r="18" spans="1:14" x14ac:dyDescent="0.2">
      <c r="N18" s="3"/>
    </row>
    <row r="19" spans="1:14" x14ac:dyDescent="0.2">
      <c r="A19" s="1" t="s">
        <v>126</v>
      </c>
      <c r="E19" s="1" t="s">
        <v>127</v>
      </c>
      <c r="N19" s="3"/>
    </row>
    <row r="20" spans="1:14" x14ac:dyDescent="0.2">
      <c r="A20" s="1" t="s">
        <v>128</v>
      </c>
      <c r="E20" s="4">
        <v>3903006520</v>
      </c>
      <c r="N20" s="3"/>
    </row>
    <row r="21" spans="1:14" x14ac:dyDescent="0.2">
      <c r="A21" s="1" t="s">
        <v>129</v>
      </c>
      <c r="E21" s="1" t="s">
        <v>130</v>
      </c>
      <c r="N21" s="3"/>
    </row>
    <row r="22" spans="1:14" x14ac:dyDescent="0.2">
      <c r="A22" s="1" t="s">
        <v>131</v>
      </c>
      <c r="E22" s="1" t="s">
        <v>132</v>
      </c>
      <c r="N22" s="3"/>
    </row>
    <row r="23" spans="1:14" x14ac:dyDescent="0.2">
      <c r="A23" s="1" t="s">
        <v>133</v>
      </c>
      <c r="E23" s="1">
        <v>2021</v>
      </c>
      <c r="N23" s="3"/>
    </row>
    <row r="24" spans="1:14" x14ac:dyDescent="0.2">
      <c r="N24" s="3"/>
    </row>
    <row r="25" spans="1:14" s="2" customFormat="1" ht="119.25" customHeight="1" x14ac:dyDescent="0.2">
      <c r="A25" s="61" t="s">
        <v>0</v>
      </c>
      <c r="B25" s="46" t="s">
        <v>144</v>
      </c>
      <c r="C25" s="46" t="s">
        <v>54</v>
      </c>
      <c r="D25" s="47" t="s">
        <v>55</v>
      </c>
      <c r="E25" s="47" t="s">
        <v>56</v>
      </c>
      <c r="F25" s="61" t="s">
        <v>64</v>
      </c>
      <c r="G25" s="61"/>
      <c r="H25" s="61"/>
      <c r="I25" s="46" t="s">
        <v>61</v>
      </c>
      <c r="J25" s="46" t="s">
        <v>145</v>
      </c>
      <c r="K25" s="61" t="s">
        <v>63</v>
      </c>
      <c r="L25" s="61"/>
      <c r="M25" s="61"/>
      <c r="N25" s="46" t="s">
        <v>146</v>
      </c>
    </row>
    <row r="26" spans="1:14" s="2" customFormat="1" ht="63.75" x14ac:dyDescent="0.2">
      <c r="A26" s="61"/>
      <c r="B26" s="46"/>
      <c r="C26" s="46"/>
      <c r="D26" s="46">
        <v>2021</v>
      </c>
      <c r="E26" s="6"/>
      <c r="F26" s="46" t="s">
        <v>57</v>
      </c>
      <c r="G26" s="46" t="s">
        <v>58</v>
      </c>
      <c r="H26" s="46" t="s">
        <v>60</v>
      </c>
      <c r="I26" s="46">
        <v>2020</v>
      </c>
      <c r="J26" s="6"/>
      <c r="K26" s="46" t="s">
        <v>57</v>
      </c>
      <c r="L26" s="46" t="s">
        <v>58</v>
      </c>
      <c r="M26" s="46" t="s">
        <v>60</v>
      </c>
      <c r="N26" s="46"/>
    </row>
    <row r="27" spans="1:14" x14ac:dyDescent="0.2">
      <c r="A27" s="7">
        <v>1</v>
      </c>
      <c r="B27" s="7">
        <v>2</v>
      </c>
      <c r="C27" s="7">
        <v>3</v>
      </c>
      <c r="D27" s="7">
        <v>4</v>
      </c>
      <c r="E27" s="7">
        <v>5</v>
      </c>
      <c r="F27" s="7">
        <v>6</v>
      </c>
      <c r="G27" s="7">
        <v>7</v>
      </c>
      <c r="H27" s="7">
        <v>8</v>
      </c>
      <c r="I27" s="7">
        <v>9</v>
      </c>
      <c r="J27" s="7">
        <v>10</v>
      </c>
      <c r="K27" s="7">
        <v>11</v>
      </c>
      <c r="L27" s="7">
        <v>12</v>
      </c>
      <c r="M27" s="7">
        <v>13</v>
      </c>
      <c r="N27" s="7">
        <v>14</v>
      </c>
    </row>
    <row r="28" spans="1:14" x14ac:dyDescent="0.2">
      <c r="A28" s="8" t="s">
        <v>1</v>
      </c>
      <c r="B28" s="62" t="s">
        <v>11</v>
      </c>
      <c r="C28" s="63" t="s">
        <v>40</v>
      </c>
      <c r="D28" s="60">
        <v>1104998</v>
      </c>
      <c r="E28" s="60">
        <f>D28</f>
        <v>1104998</v>
      </c>
      <c r="F28" s="60">
        <v>10637</v>
      </c>
      <c r="G28" s="60">
        <v>243</v>
      </c>
      <c r="H28" s="60">
        <f>D28-F28-G28</f>
        <v>1094118</v>
      </c>
      <c r="I28" s="60">
        <v>727554</v>
      </c>
      <c r="J28" s="60">
        <f>I28</f>
        <v>727554</v>
      </c>
      <c r="K28" s="60">
        <v>7624</v>
      </c>
      <c r="L28" s="60">
        <f>17269/1000</f>
        <v>17.268999999999998</v>
      </c>
      <c r="M28" s="60">
        <f>I28-K28-L28</f>
        <v>719912.73100000003</v>
      </c>
      <c r="N28" s="62"/>
    </row>
    <row r="29" spans="1:14" x14ac:dyDescent="0.2">
      <c r="A29" s="9" t="s">
        <v>2</v>
      </c>
      <c r="B29" s="62"/>
      <c r="C29" s="63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2"/>
    </row>
    <row r="30" spans="1:14" x14ac:dyDescent="0.2">
      <c r="A30" s="9" t="s">
        <v>3</v>
      </c>
      <c r="B30" s="62"/>
      <c r="C30" s="63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2"/>
    </row>
    <row r="31" spans="1:14" x14ac:dyDescent="0.2">
      <c r="A31" s="9" t="s">
        <v>4</v>
      </c>
      <c r="B31" s="62"/>
      <c r="C31" s="63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2"/>
    </row>
    <row r="32" spans="1:14" x14ac:dyDescent="0.2">
      <c r="A32" s="9" t="s">
        <v>5</v>
      </c>
      <c r="B32" s="62"/>
      <c r="C32" s="63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2"/>
    </row>
    <row r="33" spans="1:14" x14ac:dyDescent="0.2">
      <c r="A33" s="9" t="s">
        <v>6</v>
      </c>
      <c r="B33" s="62"/>
      <c r="C33" s="63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2"/>
    </row>
    <row r="34" spans="1:14" x14ac:dyDescent="0.2">
      <c r="A34" s="9" t="s">
        <v>7</v>
      </c>
      <c r="B34" s="62"/>
      <c r="C34" s="63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2"/>
    </row>
    <row r="35" spans="1:14" x14ac:dyDescent="0.2">
      <c r="A35" s="9" t="s">
        <v>8</v>
      </c>
      <c r="B35" s="62"/>
      <c r="C35" s="63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2"/>
    </row>
    <row r="36" spans="1:14" x14ac:dyDescent="0.2">
      <c r="A36" s="9" t="s">
        <v>9</v>
      </c>
      <c r="B36" s="62"/>
      <c r="C36" s="63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2"/>
    </row>
    <row r="37" spans="1:14" x14ac:dyDescent="0.2">
      <c r="A37" s="10" t="s">
        <v>10</v>
      </c>
      <c r="B37" s="62"/>
      <c r="C37" s="63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2"/>
    </row>
    <row r="38" spans="1:14" x14ac:dyDescent="0.2">
      <c r="A38" s="8" t="s">
        <v>12</v>
      </c>
      <c r="B38" s="62" t="s">
        <v>11</v>
      </c>
      <c r="C38" s="63" t="s">
        <v>41</v>
      </c>
      <c r="D38" s="60">
        <v>1155826</v>
      </c>
      <c r="E38" s="60">
        <f>D38</f>
        <v>1155826</v>
      </c>
      <c r="F38" s="60">
        <v>9702</v>
      </c>
      <c r="G38" s="60">
        <v>4.17</v>
      </c>
      <c r="H38" s="60">
        <f>D38-F38-G38</f>
        <v>1146119.83</v>
      </c>
      <c r="I38" s="60">
        <v>1113361</v>
      </c>
      <c r="J38" s="60">
        <f>I38</f>
        <v>1113361</v>
      </c>
      <c r="K38" s="60">
        <v>22046</v>
      </c>
      <c r="L38" s="60">
        <v>3</v>
      </c>
      <c r="M38" s="60">
        <f>I38-K38-L38</f>
        <v>1091312</v>
      </c>
      <c r="N38" s="62"/>
    </row>
    <row r="39" spans="1:14" x14ac:dyDescent="0.2">
      <c r="A39" s="9" t="s">
        <v>13</v>
      </c>
      <c r="B39" s="62"/>
      <c r="C39" s="63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2"/>
    </row>
    <row r="40" spans="1:14" x14ac:dyDescent="0.2">
      <c r="A40" s="9" t="s">
        <v>3</v>
      </c>
      <c r="B40" s="62"/>
      <c r="C40" s="63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2"/>
    </row>
    <row r="41" spans="1:14" x14ac:dyDescent="0.2">
      <c r="A41" s="10" t="s">
        <v>14</v>
      </c>
      <c r="B41" s="62"/>
      <c r="C41" s="63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2"/>
    </row>
    <row r="42" spans="1:14" x14ac:dyDescent="0.2">
      <c r="A42" s="56" t="s">
        <v>15</v>
      </c>
      <c r="B42" s="56" t="s">
        <v>11</v>
      </c>
      <c r="C42" s="57" t="s">
        <v>42</v>
      </c>
      <c r="D42" s="55">
        <f>D28-D38</f>
        <v>-50828</v>
      </c>
      <c r="E42" s="55">
        <f>D42</f>
        <v>-50828</v>
      </c>
      <c r="F42" s="55">
        <f>F28-F38</f>
        <v>935</v>
      </c>
      <c r="G42" s="55"/>
      <c r="H42" s="55">
        <f>D42-F42-G42</f>
        <v>-51763</v>
      </c>
      <c r="I42" s="55">
        <f>I28-I38</f>
        <v>-385807</v>
      </c>
      <c r="J42" s="55">
        <f>I42</f>
        <v>-385807</v>
      </c>
      <c r="K42" s="55">
        <f>K28-K38</f>
        <v>-14422</v>
      </c>
      <c r="L42" s="55"/>
      <c r="M42" s="55">
        <f>I42-K42</f>
        <v>-371385</v>
      </c>
      <c r="N42" s="56"/>
    </row>
    <row r="43" spans="1:14" x14ac:dyDescent="0.2">
      <c r="A43" s="8" t="s">
        <v>16</v>
      </c>
      <c r="B43" s="62" t="s">
        <v>11</v>
      </c>
      <c r="C43" s="63" t="s">
        <v>43</v>
      </c>
      <c r="D43" s="60" t="s">
        <v>51</v>
      </c>
      <c r="E43" s="60" t="s">
        <v>51</v>
      </c>
      <c r="F43" s="60" t="s">
        <v>51</v>
      </c>
      <c r="G43" s="60" t="s">
        <v>51</v>
      </c>
      <c r="H43" s="60" t="s">
        <v>51</v>
      </c>
      <c r="I43" s="60" t="s">
        <v>51</v>
      </c>
      <c r="J43" s="60" t="s">
        <v>51</v>
      </c>
      <c r="K43" s="60" t="s">
        <v>51</v>
      </c>
      <c r="L43" s="60" t="s">
        <v>51</v>
      </c>
      <c r="M43" s="60" t="s">
        <v>51</v>
      </c>
      <c r="N43" s="62"/>
    </row>
    <row r="44" spans="1:14" ht="15.75" customHeight="1" x14ac:dyDescent="0.2">
      <c r="A44" s="10" t="s">
        <v>17</v>
      </c>
      <c r="B44" s="62"/>
      <c r="C44" s="63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2"/>
    </row>
    <row r="45" spans="1:14" x14ac:dyDescent="0.2">
      <c r="A45" s="8" t="s">
        <v>18</v>
      </c>
      <c r="B45" s="62" t="s">
        <v>11</v>
      </c>
      <c r="C45" s="63" t="s">
        <v>44</v>
      </c>
      <c r="D45" s="60">
        <v>113546</v>
      </c>
      <c r="E45" s="60">
        <f>D45</f>
        <v>113546</v>
      </c>
      <c r="F45" s="60">
        <f>D45*(F28/D28)</f>
        <v>1093.0235185946037</v>
      </c>
      <c r="G45" s="60"/>
      <c r="H45" s="60">
        <f>D45-F45-G45</f>
        <v>112452.97648140539</v>
      </c>
      <c r="I45" s="60">
        <v>87137</v>
      </c>
      <c r="J45" s="60">
        <f>I45</f>
        <v>87137</v>
      </c>
      <c r="K45" s="60">
        <v>200.11709999999999</v>
      </c>
      <c r="L45" s="60"/>
      <c r="M45" s="60">
        <f>I45-K45</f>
        <v>86936.882899999997</v>
      </c>
      <c r="N45" s="62"/>
    </row>
    <row r="46" spans="1:14" x14ac:dyDescent="0.2">
      <c r="A46" s="10" t="s">
        <v>17</v>
      </c>
      <c r="B46" s="62"/>
      <c r="C46" s="63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2"/>
    </row>
    <row r="47" spans="1:14" x14ac:dyDescent="0.2">
      <c r="A47" s="8" t="s">
        <v>19</v>
      </c>
      <c r="B47" s="62" t="s">
        <v>11</v>
      </c>
      <c r="C47" s="63" t="s">
        <v>45</v>
      </c>
      <c r="D47" s="60">
        <f>D42-D45</f>
        <v>-164374</v>
      </c>
      <c r="E47" s="60">
        <f>D47</f>
        <v>-164374</v>
      </c>
      <c r="F47" s="60">
        <f>F42-F45</f>
        <v>-158.02351859460373</v>
      </c>
      <c r="G47" s="60"/>
      <c r="H47" s="60">
        <f>D47-F47-G47</f>
        <v>-164215.97648140541</v>
      </c>
      <c r="I47" s="60">
        <f>I42-I45</f>
        <v>-472944</v>
      </c>
      <c r="J47" s="60">
        <f>I47</f>
        <v>-472944</v>
      </c>
      <c r="K47" s="60">
        <f>K42-K45</f>
        <v>-14622.117099999999</v>
      </c>
      <c r="L47" s="60"/>
      <c r="M47" s="60">
        <f>I47-K47</f>
        <v>-458321.88290000003</v>
      </c>
      <c r="N47" s="62"/>
    </row>
    <row r="48" spans="1:14" x14ac:dyDescent="0.2">
      <c r="A48" s="10" t="s">
        <v>20</v>
      </c>
      <c r="B48" s="62"/>
      <c r="C48" s="63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2"/>
    </row>
    <row r="49" spans="1:14" x14ac:dyDescent="0.2">
      <c r="A49" s="8" t="s">
        <v>21</v>
      </c>
      <c r="B49" s="62" t="s">
        <v>11</v>
      </c>
      <c r="C49" s="63" t="s">
        <v>46</v>
      </c>
      <c r="D49" s="60">
        <v>2572</v>
      </c>
      <c r="E49" s="60">
        <f>D49</f>
        <v>2572</v>
      </c>
      <c r="F49" s="60"/>
      <c r="G49" s="60"/>
      <c r="H49" s="60">
        <f>D49-F49-G49</f>
        <v>2572</v>
      </c>
      <c r="I49" s="60">
        <v>128</v>
      </c>
      <c r="J49" s="60">
        <f>I49</f>
        <v>128</v>
      </c>
      <c r="K49" s="60"/>
      <c r="L49" s="60"/>
      <c r="M49" s="60">
        <f>I49-K49</f>
        <v>128</v>
      </c>
      <c r="N49" s="62"/>
    </row>
    <row r="50" spans="1:14" x14ac:dyDescent="0.2">
      <c r="A50" s="10" t="s">
        <v>22</v>
      </c>
      <c r="B50" s="62"/>
      <c r="C50" s="63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2"/>
    </row>
    <row r="51" spans="1:14" x14ac:dyDescent="0.2">
      <c r="A51" s="56" t="s">
        <v>23</v>
      </c>
      <c r="B51" s="56" t="s">
        <v>11</v>
      </c>
      <c r="C51" s="57" t="s">
        <v>47</v>
      </c>
      <c r="D51" s="55">
        <v>1799</v>
      </c>
      <c r="E51" s="55" t="s">
        <v>51</v>
      </c>
      <c r="F51" s="55" t="s">
        <v>51</v>
      </c>
      <c r="G51" s="55" t="s">
        <v>51</v>
      </c>
      <c r="H51" s="55">
        <f>D51</f>
        <v>1799</v>
      </c>
      <c r="I51" s="55" t="s">
        <v>51</v>
      </c>
      <c r="J51" s="55" t="s">
        <v>51</v>
      </c>
      <c r="K51" s="55" t="s">
        <v>51</v>
      </c>
      <c r="L51" s="55" t="s">
        <v>51</v>
      </c>
      <c r="M51" s="55" t="s">
        <v>51</v>
      </c>
      <c r="N51" s="56"/>
    </row>
    <row r="52" spans="1:14" x14ac:dyDescent="0.2">
      <c r="A52" s="56" t="s">
        <v>24</v>
      </c>
      <c r="B52" s="56" t="s">
        <v>11</v>
      </c>
      <c r="C52" s="57" t="s">
        <v>48</v>
      </c>
      <c r="D52" s="55">
        <v>333578</v>
      </c>
      <c r="E52" s="55">
        <f>D52</f>
        <v>333578</v>
      </c>
      <c r="F52" s="55"/>
      <c r="G52" s="55"/>
      <c r="H52" s="55">
        <f>D52-F52-G52</f>
        <v>333578</v>
      </c>
      <c r="I52" s="55">
        <v>389738</v>
      </c>
      <c r="J52" s="55">
        <f>I52</f>
        <v>389738</v>
      </c>
      <c r="K52" s="55"/>
      <c r="L52" s="55"/>
      <c r="M52" s="55">
        <f>I52-K52</f>
        <v>389738</v>
      </c>
      <c r="N52" s="56"/>
    </row>
    <row r="53" spans="1:14" x14ac:dyDescent="0.2">
      <c r="A53" s="56" t="s">
        <v>25</v>
      </c>
      <c r="B53" s="56" t="s">
        <v>11</v>
      </c>
      <c r="C53" s="57" t="s">
        <v>49</v>
      </c>
      <c r="D53" s="55">
        <v>46929</v>
      </c>
      <c r="E53" s="55">
        <f>D53</f>
        <v>46929</v>
      </c>
      <c r="F53" s="55">
        <f>969.32+526.6</f>
        <v>1495.92</v>
      </c>
      <c r="G53" s="55"/>
      <c r="H53" s="55">
        <f>D53-F53-G53</f>
        <v>45433.08</v>
      </c>
      <c r="I53" s="55">
        <v>63430</v>
      </c>
      <c r="J53" s="55">
        <f>I53</f>
        <v>63430</v>
      </c>
      <c r="K53" s="55">
        <v>932</v>
      </c>
      <c r="L53" s="55"/>
      <c r="M53" s="55">
        <f>I53-K53</f>
        <v>62498</v>
      </c>
      <c r="N53" s="56"/>
    </row>
    <row r="54" spans="1:14" x14ac:dyDescent="0.2">
      <c r="A54" s="8" t="s">
        <v>26</v>
      </c>
      <c r="B54" s="62" t="s">
        <v>11</v>
      </c>
      <c r="C54" s="63" t="s">
        <v>50</v>
      </c>
      <c r="D54" s="60">
        <f>D47+D49+D52-D53-D51</f>
        <v>123048</v>
      </c>
      <c r="E54" s="60">
        <f>D54</f>
        <v>123048</v>
      </c>
      <c r="F54" s="60">
        <f>F47+F49+F52-F53</f>
        <v>-1653.9435185946038</v>
      </c>
      <c r="G54" s="60"/>
      <c r="H54" s="60">
        <f>D54-F54-G54</f>
        <v>124701.94351859461</v>
      </c>
      <c r="I54" s="60">
        <f>I47+I49+I52-I53</f>
        <v>-146508</v>
      </c>
      <c r="J54" s="60">
        <f>I54</f>
        <v>-146508</v>
      </c>
      <c r="K54" s="60">
        <f>K47+K49+K52-K53</f>
        <v>-15554.117099999999</v>
      </c>
      <c r="L54" s="60"/>
      <c r="M54" s="60">
        <f>I54-K54</f>
        <v>-130953.8829</v>
      </c>
      <c r="N54" s="62"/>
    </row>
    <row r="55" spans="1:14" x14ac:dyDescent="0.2">
      <c r="A55" s="10" t="s">
        <v>27</v>
      </c>
      <c r="B55" s="62"/>
      <c r="C55" s="63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2"/>
    </row>
    <row r="56" spans="1:14" x14ac:dyDescent="0.2">
      <c r="A56" s="56" t="s">
        <v>28</v>
      </c>
      <c r="B56" s="56" t="s">
        <v>11</v>
      </c>
      <c r="C56" s="57">
        <v>120</v>
      </c>
      <c r="D56" s="55">
        <v>314</v>
      </c>
      <c r="E56" s="55" t="s">
        <v>51</v>
      </c>
      <c r="F56" s="55" t="s">
        <v>51</v>
      </c>
      <c r="G56" s="55" t="s">
        <v>51</v>
      </c>
      <c r="H56" s="55" t="s">
        <v>51</v>
      </c>
      <c r="I56" s="55">
        <v>28445</v>
      </c>
      <c r="J56" s="55" t="s">
        <v>51</v>
      </c>
      <c r="K56" s="55" t="s">
        <v>51</v>
      </c>
      <c r="L56" s="55" t="s">
        <v>51</v>
      </c>
      <c r="M56" s="55">
        <f>I56</f>
        <v>28445</v>
      </c>
      <c r="N56" s="56"/>
    </row>
    <row r="57" spans="1:14" x14ac:dyDescent="0.2">
      <c r="A57" s="56" t="s">
        <v>29</v>
      </c>
      <c r="B57" s="56" t="s">
        <v>11</v>
      </c>
      <c r="C57" s="57">
        <v>130</v>
      </c>
      <c r="D57" s="55">
        <v>123362</v>
      </c>
      <c r="E57" s="55">
        <f>D57</f>
        <v>123362</v>
      </c>
      <c r="F57" s="55">
        <f>F54</f>
        <v>-1653.9435185946038</v>
      </c>
      <c r="G57" s="55"/>
      <c r="H57" s="55">
        <f>D57-F57-G57</f>
        <v>125015.94351859461</v>
      </c>
      <c r="I57" s="55">
        <v>-118063</v>
      </c>
      <c r="J57" s="55">
        <f>I57</f>
        <v>-118063</v>
      </c>
      <c r="K57" s="55">
        <f>K54</f>
        <v>-15554.117099999999</v>
      </c>
      <c r="L57" s="55"/>
      <c r="M57" s="55">
        <f>I57-K57</f>
        <v>-102508.8829</v>
      </c>
      <c r="N57" s="56"/>
    </row>
    <row r="58" spans="1:14" x14ac:dyDescent="0.2">
      <c r="A58" s="11" t="s">
        <v>30</v>
      </c>
      <c r="B58" s="12"/>
      <c r="C58" s="13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5"/>
    </row>
    <row r="59" spans="1:14" x14ac:dyDescent="0.2">
      <c r="A59" s="8" t="s">
        <v>31</v>
      </c>
      <c r="B59" s="62" t="s">
        <v>11</v>
      </c>
      <c r="C59" s="63"/>
      <c r="D59" s="60">
        <f>50031.06+502696.14</f>
        <v>552727.19999999995</v>
      </c>
      <c r="E59" s="60">
        <f>D59</f>
        <v>552727.19999999995</v>
      </c>
      <c r="F59" s="60"/>
      <c r="G59" s="60"/>
      <c r="H59" s="60">
        <f>D59-F59-G59</f>
        <v>552727.19999999995</v>
      </c>
      <c r="I59" s="60">
        <f>154675.36+182622.41</f>
        <v>337297.77</v>
      </c>
      <c r="J59" s="64">
        <f>I59</f>
        <v>337297.77</v>
      </c>
      <c r="K59" s="64"/>
      <c r="L59" s="60"/>
      <c r="M59" s="60">
        <f>I59-K59</f>
        <v>337297.77</v>
      </c>
      <c r="N59" s="62"/>
    </row>
    <row r="60" spans="1:14" x14ac:dyDescent="0.2">
      <c r="A60" s="9" t="s">
        <v>32</v>
      </c>
      <c r="B60" s="62"/>
      <c r="C60" s="63"/>
      <c r="D60" s="60"/>
      <c r="E60" s="60"/>
      <c r="F60" s="60"/>
      <c r="G60" s="60"/>
      <c r="H60" s="60"/>
      <c r="I60" s="60"/>
      <c r="J60" s="65"/>
      <c r="K60" s="65"/>
      <c r="L60" s="60"/>
      <c r="M60" s="60"/>
      <c r="N60" s="62"/>
    </row>
    <row r="61" spans="1:14" x14ac:dyDescent="0.2">
      <c r="A61" s="9" t="s">
        <v>33</v>
      </c>
      <c r="B61" s="62"/>
      <c r="C61" s="63"/>
      <c r="D61" s="60"/>
      <c r="E61" s="60"/>
      <c r="F61" s="60"/>
      <c r="G61" s="60"/>
      <c r="H61" s="60"/>
      <c r="I61" s="60"/>
      <c r="J61" s="65"/>
      <c r="K61" s="65"/>
      <c r="L61" s="60"/>
      <c r="M61" s="60"/>
      <c r="N61" s="62"/>
    </row>
    <row r="62" spans="1:14" x14ac:dyDescent="0.2">
      <c r="A62" s="9" t="s">
        <v>34</v>
      </c>
      <c r="B62" s="62"/>
      <c r="C62" s="63"/>
      <c r="D62" s="60"/>
      <c r="E62" s="60"/>
      <c r="F62" s="60"/>
      <c r="G62" s="60"/>
      <c r="H62" s="60"/>
      <c r="I62" s="60"/>
      <c r="J62" s="65"/>
      <c r="K62" s="65"/>
      <c r="L62" s="60"/>
      <c r="M62" s="60"/>
      <c r="N62" s="62"/>
    </row>
    <row r="63" spans="1:14" x14ac:dyDescent="0.2">
      <c r="A63" s="9" t="s">
        <v>35</v>
      </c>
      <c r="B63" s="62"/>
      <c r="C63" s="63"/>
      <c r="D63" s="60"/>
      <c r="E63" s="60"/>
      <c r="F63" s="60"/>
      <c r="G63" s="60"/>
      <c r="H63" s="60"/>
      <c r="I63" s="60"/>
      <c r="J63" s="65"/>
      <c r="K63" s="65"/>
      <c r="L63" s="60"/>
      <c r="M63" s="60"/>
      <c r="N63" s="62"/>
    </row>
    <row r="64" spans="1:14" x14ac:dyDescent="0.2">
      <c r="A64" s="10" t="s">
        <v>36</v>
      </c>
      <c r="B64" s="62"/>
      <c r="C64" s="63"/>
      <c r="D64" s="60"/>
      <c r="E64" s="60"/>
      <c r="F64" s="60"/>
      <c r="G64" s="60"/>
      <c r="H64" s="60"/>
      <c r="I64" s="60"/>
      <c r="J64" s="66"/>
      <c r="K64" s="66"/>
      <c r="L64" s="60"/>
      <c r="M64" s="60"/>
      <c r="N64" s="62"/>
    </row>
    <row r="65" spans="1:14" x14ac:dyDescent="0.2">
      <c r="A65" s="8" t="s">
        <v>19</v>
      </c>
      <c r="B65" s="62" t="s">
        <v>11</v>
      </c>
      <c r="C65" s="63"/>
      <c r="D65" s="60">
        <v>0</v>
      </c>
      <c r="E65" s="60">
        <f>D65</f>
        <v>0</v>
      </c>
      <c r="F65" s="60"/>
      <c r="G65" s="60"/>
      <c r="H65" s="60">
        <f>D65-F65</f>
        <v>0</v>
      </c>
      <c r="I65" s="63" t="s">
        <v>165</v>
      </c>
      <c r="J65" s="60" t="str">
        <f>I65</f>
        <v>0</v>
      </c>
      <c r="K65" s="60"/>
      <c r="L65" s="60"/>
      <c r="M65" s="60">
        <f>I65-K65</f>
        <v>0</v>
      </c>
      <c r="N65" s="62"/>
    </row>
    <row r="66" spans="1:14" x14ac:dyDescent="0.2">
      <c r="A66" s="9" t="s">
        <v>37</v>
      </c>
      <c r="B66" s="62"/>
      <c r="C66" s="63"/>
      <c r="D66" s="60"/>
      <c r="E66" s="60"/>
      <c r="F66" s="60"/>
      <c r="G66" s="60"/>
      <c r="H66" s="60"/>
      <c r="I66" s="63"/>
      <c r="J66" s="60"/>
      <c r="K66" s="60"/>
      <c r="L66" s="60"/>
      <c r="M66" s="60"/>
      <c r="N66" s="62"/>
    </row>
    <row r="67" spans="1:14" x14ac:dyDescent="0.2">
      <c r="A67" s="9" t="s">
        <v>38</v>
      </c>
      <c r="B67" s="62"/>
      <c r="C67" s="63"/>
      <c r="D67" s="60"/>
      <c r="E67" s="60"/>
      <c r="F67" s="60"/>
      <c r="G67" s="60"/>
      <c r="H67" s="60"/>
      <c r="I67" s="63"/>
      <c r="J67" s="60"/>
      <c r="K67" s="60"/>
      <c r="L67" s="60"/>
      <c r="M67" s="60"/>
      <c r="N67" s="62"/>
    </row>
    <row r="68" spans="1:14" x14ac:dyDescent="0.2">
      <c r="A68" s="10" t="s">
        <v>39</v>
      </c>
      <c r="B68" s="62"/>
      <c r="C68" s="63"/>
      <c r="D68" s="60"/>
      <c r="E68" s="60"/>
      <c r="F68" s="60"/>
      <c r="G68" s="60"/>
      <c r="H68" s="60"/>
      <c r="I68" s="63"/>
      <c r="J68" s="60"/>
      <c r="K68" s="60"/>
      <c r="L68" s="60"/>
      <c r="M68" s="60"/>
      <c r="N68" s="62"/>
    </row>
    <row r="69" spans="1:14" x14ac:dyDescent="0.2">
      <c r="D69" s="16"/>
      <c r="E69" s="16"/>
      <c r="F69" s="16"/>
      <c r="G69" s="16"/>
      <c r="H69" s="16"/>
      <c r="I69" s="16"/>
      <c r="J69" s="16"/>
      <c r="K69" s="16"/>
      <c r="L69" s="16"/>
      <c r="M69" s="17"/>
    </row>
    <row r="70" spans="1:14" x14ac:dyDescent="0.2">
      <c r="A70" s="1" t="s">
        <v>161</v>
      </c>
      <c r="B70" s="28"/>
      <c r="C70" s="29"/>
      <c r="D70" s="1" t="s">
        <v>163</v>
      </c>
      <c r="E70" s="16"/>
      <c r="F70" s="16"/>
      <c r="G70" s="16"/>
      <c r="H70" s="16"/>
      <c r="I70" s="16"/>
      <c r="J70" s="16"/>
      <c r="K70" s="16"/>
      <c r="L70" s="16"/>
      <c r="M70" s="17"/>
    </row>
    <row r="71" spans="1:14" x14ac:dyDescent="0.2">
      <c r="E71" s="16"/>
      <c r="F71" s="16"/>
      <c r="G71" s="16"/>
      <c r="H71" s="16"/>
      <c r="I71" s="16"/>
      <c r="J71" s="16"/>
      <c r="K71" s="16"/>
      <c r="L71" s="16"/>
      <c r="M71" s="17"/>
    </row>
    <row r="72" spans="1:14" x14ac:dyDescent="0.2">
      <c r="A72" s="1" t="s">
        <v>158</v>
      </c>
      <c r="B72" s="28"/>
      <c r="C72" s="29"/>
      <c r="D72" s="1" t="s">
        <v>159</v>
      </c>
      <c r="E72" s="16"/>
      <c r="F72" s="16"/>
      <c r="G72" s="16"/>
      <c r="H72" s="16"/>
      <c r="I72" s="16"/>
      <c r="J72" s="16"/>
      <c r="K72" s="16"/>
      <c r="L72" s="16"/>
      <c r="M72" s="17"/>
    </row>
    <row r="73" spans="1:14" x14ac:dyDescent="0.2">
      <c r="D73" s="16"/>
      <c r="E73" s="16"/>
      <c r="F73" s="16"/>
      <c r="G73" s="16"/>
      <c r="H73" s="16"/>
      <c r="I73" s="16"/>
      <c r="J73" s="16"/>
      <c r="K73" s="16"/>
      <c r="L73" s="16"/>
      <c r="M73" s="17"/>
    </row>
    <row r="74" spans="1:14" x14ac:dyDescent="0.2">
      <c r="D74" s="16"/>
      <c r="E74" s="16"/>
      <c r="F74" s="16"/>
      <c r="G74" s="16"/>
      <c r="H74" s="16"/>
      <c r="I74" s="16"/>
      <c r="J74" s="16"/>
      <c r="K74" s="16"/>
      <c r="L74" s="16"/>
      <c r="M74" s="17"/>
    </row>
    <row r="75" spans="1:14" x14ac:dyDescent="0.2">
      <c r="A75" s="1" t="s">
        <v>162</v>
      </c>
      <c r="B75" s="28"/>
      <c r="C75" s="29"/>
      <c r="D75" s="16" t="s">
        <v>164</v>
      </c>
      <c r="E75" s="16"/>
      <c r="F75" s="16"/>
      <c r="G75" s="16"/>
      <c r="H75" s="16"/>
      <c r="I75" s="16"/>
      <c r="J75" s="16"/>
      <c r="K75" s="16"/>
      <c r="L75" s="16"/>
      <c r="M75" s="17"/>
    </row>
    <row r="76" spans="1:14" x14ac:dyDescent="0.2">
      <c r="D76" s="16"/>
      <c r="E76" s="16"/>
      <c r="F76" s="16"/>
      <c r="G76" s="16"/>
      <c r="H76" s="16"/>
      <c r="I76" s="16"/>
      <c r="J76" s="16"/>
      <c r="K76" s="16"/>
      <c r="L76" s="16"/>
      <c r="M76" s="17"/>
    </row>
    <row r="77" spans="1:14" x14ac:dyDescent="0.2">
      <c r="D77" s="16"/>
      <c r="E77" s="16"/>
      <c r="F77" s="16"/>
      <c r="G77" s="16"/>
      <c r="H77" s="16"/>
      <c r="I77" s="16"/>
      <c r="J77" s="16"/>
      <c r="K77" s="16"/>
      <c r="L77" s="16"/>
      <c r="M77" s="17"/>
    </row>
    <row r="78" spans="1:14" x14ac:dyDescent="0.2">
      <c r="D78" s="16"/>
      <c r="E78" s="16"/>
      <c r="F78" s="16"/>
      <c r="G78" s="16"/>
      <c r="H78" s="16"/>
      <c r="I78" s="16"/>
      <c r="J78" s="16"/>
      <c r="K78" s="16"/>
      <c r="L78" s="16"/>
      <c r="M78" s="17"/>
    </row>
    <row r="79" spans="1:14" x14ac:dyDescent="0.2">
      <c r="D79" s="16"/>
      <c r="E79" s="16"/>
      <c r="F79" s="16"/>
      <c r="G79" s="16"/>
      <c r="H79" s="16"/>
      <c r="I79" s="16"/>
      <c r="J79" s="16"/>
      <c r="K79" s="16"/>
      <c r="L79" s="16"/>
      <c r="M79" s="17"/>
    </row>
    <row r="80" spans="1:14" x14ac:dyDescent="0.2">
      <c r="D80" s="16"/>
      <c r="E80" s="16"/>
      <c r="F80" s="16"/>
      <c r="G80" s="16"/>
      <c r="H80" s="16"/>
      <c r="I80" s="16"/>
      <c r="J80" s="16"/>
      <c r="K80" s="16"/>
      <c r="L80" s="16"/>
      <c r="M80" s="17"/>
    </row>
    <row r="81" spans="4:13" x14ac:dyDescent="0.2">
      <c r="D81" s="16"/>
      <c r="E81" s="16"/>
      <c r="F81" s="16"/>
      <c r="G81" s="16"/>
      <c r="H81" s="16"/>
      <c r="I81" s="16"/>
      <c r="J81" s="16"/>
      <c r="K81" s="16"/>
      <c r="L81" s="16"/>
      <c r="M81" s="17"/>
    </row>
    <row r="82" spans="4:13" x14ac:dyDescent="0.2">
      <c r="D82" s="16"/>
      <c r="E82" s="16"/>
      <c r="F82" s="16"/>
      <c r="G82" s="16"/>
      <c r="H82" s="16"/>
      <c r="I82" s="16"/>
      <c r="J82" s="16"/>
      <c r="K82" s="16"/>
      <c r="L82" s="16"/>
      <c r="M82" s="17"/>
    </row>
    <row r="83" spans="4:13" x14ac:dyDescent="0.2">
      <c r="D83" s="16"/>
      <c r="E83" s="16"/>
      <c r="F83" s="16"/>
      <c r="G83" s="16"/>
      <c r="H83" s="16"/>
      <c r="I83" s="16"/>
      <c r="J83" s="16"/>
      <c r="K83" s="16"/>
      <c r="L83" s="16"/>
      <c r="M83" s="17"/>
    </row>
    <row r="84" spans="4:13" x14ac:dyDescent="0.2">
      <c r="D84" s="16"/>
      <c r="E84" s="16"/>
      <c r="F84" s="16"/>
      <c r="G84" s="16"/>
      <c r="H84" s="16"/>
      <c r="I84" s="16"/>
      <c r="J84" s="16"/>
      <c r="K84" s="16"/>
      <c r="L84" s="16"/>
      <c r="M84" s="17"/>
    </row>
    <row r="85" spans="4:13" x14ac:dyDescent="0.2">
      <c r="D85" s="16"/>
      <c r="E85" s="16"/>
      <c r="F85" s="16"/>
      <c r="G85" s="16"/>
      <c r="H85" s="16"/>
      <c r="I85" s="16"/>
      <c r="J85" s="16"/>
      <c r="K85" s="16"/>
      <c r="L85" s="16"/>
      <c r="M85" s="17"/>
    </row>
    <row r="86" spans="4:13" x14ac:dyDescent="0.2">
      <c r="D86" s="16"/>
      <c r="E86" s="16"/>
      <c r="F86" s="16"/>
      <c r="G86" s="16"/>
      <c r="H86" s="16"/>
      <c r="I86" s="16"/>
      <c r="J86" s="16"/>
      <c r="K86" s="16"/>
      <c r="L86" s="16"/>
      <c r="M86" s="17"/>
    </row>
    <row r="87" spans="4:13" x14ac:dyDescent="0.2">
      <c r="D87" s="16"/>
      <c r="E87" s="16"/>
      <c r="F87" s="16"/>
      <c r="G87" s="16"/>
      <c r="H87" s="16"/>
      <c r="I87" s="16"/>
      <c r="J87" s="16"/>
      <c r="K87" s="16"/>
      <c r="L87" s="16"/>
      <c r="M87" s="17"/>
    </row>
    <row r="88" spans="4:13" x14ac:dyDescent="0.2">
      <c r="D88" s="16"/>
      <c r="E88" s="16"/>
      <c r="F88" s="16"/>
      <c r="G88" s="16"/>
      <c r="H88" s="16"/>
      <c r="I88" s="16"/>
      <c r="J88" s="16"/>
      <c r="K88" s="16"/>
      <c r="L88" s="16"/>
      <c r="M88" s="17"/>
    </row>
    <row r="89" spans="4:13" x14ac:dyDescent="0.2">
      <c r="D89" s="16"/>
      <c r="E89" s="16"/>
      <c r="F89" s="16"/>
      <c r="G89" s="16"/>
      <c r="H89" s="16"/>
      <c r="I89" s="16"/>
      <c r="J89" s="16"/>
      <c r="K89" s="16"/>
      <c r="L89" s="16"/>
      <c r="M89" s="17"/>
    </row>
    <row r="90" spans="4:13" x14ac:dyDescent="0.2">
      <c r="D90" s="16"/>
      <c r="E90" s="16"/>
      <c r="F90" s="16"/>
      <c r="G90" s="16"/>
      <c r="H90" s="16"/>
      <c r="I90" s="16"/>
      <c r="J90" s="16"/>
      <c r="K90" s="16"/>
      <c r="L90" s="16"/>
      <c r="M90" s="17"/>
    </row>
    <row r="91" spans="4:13" x14ac:dyDescent="0.2">
      <c r="D91" s="16"/>
      <c r="E91" s="16"/>
      <c r="F91" s="16"/>
      <c r="G91" s="16"/>
      <c r="H91" s="16"/>
      <c r="I91" s="16"/>
      <c r="J91" s="16"/>
      <c r="K91" s="16"/>
      <c r="L91" s="16"/>
      <c r="M91" s="17"/>
    </row>
    <row r="92" spans="4:13" x14ac:dyDescent="0.2">
      <c r="D92" s="16"/>
      <c r="E92" s="16"/>
      <c r="F92" s="16"/>
      <c r="G92" s="16"/>
      <c r="H92" s="16"/>
      <c r="I92" s="16"/>
      <c r="J92" s="16"/>
      <c r="K92" s="16"/>
      <c r="L92" s="16"/>
      <c r="M92" s="17"/>
    </row>
    <row r="93" spans="4:13" x14ac:dyDescent="0.2">
      <c r="D93" s="16"/>
      <c r="E93" s="16"/>
      <c r="F93" s="16"/>
      <c r="G93" s="16"/>
      <c r="H93" s="16"/>
      <c r="I93" s="16"/>
      <c r="J93" s="16"/>
      <c r="K93" s="16"/>
      <c r="L93" s="16"/>
      <c r="M93" s="17"/>
    </row>
    <row r="94" spans="4:13" x14ac:dyDescent="0.2">
      <c r="D94" s="16"/>
      <c r="E94" s="16"/>
      <c r="F94" s="16"/>
      <c r="G94" s="16"/>
      <c r="H94" s="16"/>
      <c r="I94" s="16"/>
      <c r="J94" s="16"/>
      <c r="K94" s="16"/>
      <c r="L94" s="16"/>
      <c r="M94" s="17"/>
    </row>
    <row r="95" spans="4:13" x14ac:dyDescent="0.2">
      <c r="D95" s="16"/>
      <c r="E95" s="16"/>
      <c r="F95" s="16"/>
      <c r="G95" s="16"/>
      <c r="H95" s="16"/>
      <c r="I95" s="16"/>
      <c r="J95" s="16"/>
      <c r="K95" s="16"/>
      <c r="L95" s="16"/>
      <c r="M95" s="17"/>
    </row>
    <row r="96" spans="4:13" x14ac:dyDescent="0.2">
      <c r="D96" s="16"/>
      <c r="E96" s="16"/>
      <c r="F96" s="16"/>
      <c r="G96" s="16"/>
      <c r="H96" s="16"/>
      <c r="I96" s="16"/>
      <c r="J96" s="16"/>
      <c r="K96" s="16"/>
      <c r="L96" s="16"/>
      <c r="M96" s="17"/>
    </row>
    <row r="97" spans="4:13" x14ac:dyDescent="0.2">
      <c r="D97" s="16"/>
      <c r="E97" s="16"/>
      <c r="F97" s="16"/>
      <c r="G97" s="16"/>
      <c r="H97" s="16"/>
      <c r="I97" s="16"/>
      <c r="J97" s="16"/>
      <c r="K97" s="16"/>
      <c r="L97" s="16"/>
      <c r="M97" s="17"/>
    </row>
    <row r="98" spans="4:13" x14ac:dyDescent="0.2">
      <c r="D98" s="16"/>
      <c r="E98" s="16"/>
      <c r="F98" s="16"/>
      <c r="G98" s="16"/>
      <c r="H98" s="16"/>
      <c r="I98" s="16"/>
      <c r="J98" s="16"/>
      <c r="K98" s="16"/>
      <c r="L98" s="16"/>
      <c r="M98" s="17"/>
    </row>
    <row r="99" spans="4:13" x14ac:dyDescent="0.2">
      <c r="D99" s="16"/>
      <c r="E99" s="16"/>
      <c r="F99" s="16"/>
      <c r="G99" s="16"/>
      <c r="H99" s="16"/>
      <c r="I99" s="16"/>
      <c r="J99" s="16"/>
      <c r="K99" s="16"/>
      <c r="L99" s="16"/>
      <c r="M99" s="17"/>
    </row>
    <row r="100" spans="4:13" x14ac:dyDescent="0.2">
      <c r="D100" s="16"/>
      <c r="E100" s="16"/>
      <c r="F100" s="16"/>
      <c r="G100" s="16"/>
      <c r="H100" s="16"/>
      <c r="I100" s="16"/>
      <c r="J100" s="16"/>
      <c r="K100" s="16"/>
      <c r="L100" s="16"/>
      <c r="M100" s="17"/>
    </row>
  </sheetData>
  <mergeCells count="120">
    <mergeCell ref="G43:G44"/>
    <mergeCell ref="H43:H44"/>
    <mergeCell ref="I43:I44"/>
    <mergeCell ref="J65:J68"/>
    <mergeCell ref="K65:K68"/>
    <mergeCell ref="L65:L68"/>
    <mergeCell ref="M65:M68"/>
    <mergeCell ref="J54:J55"/>
    <mergeCell ref="K54:K55"/>
    <mergeCell ref="L54:L55"/>
    <mergeCell ref="M54:M55"/>
    <mergeCell ref="G49:G50"/>
    <mergeCell ref="H49:H50"/>
    <mergeCell ref="I49:I50"/>
    <mergeCell ref="J47:J48"/>
    <mergeCell ref="K47:K48"/>
    <mergeCell ref="L47:L48"/>
    <mergeCell ref="M47:M48"/>
    <mergeCell ref="G45:G46"/>
    <mergeCell ref="H45:H46"/>
    <mergeCell ref="I45:I46"/>
    <mergeCell ref="M43:M44"/>
    <mergeCell ref="N65:N68"/>
    <mergeCell ref="M59:M64"/>
    <mergeCell ref="N59:N64"/>
    <mergeCell ref="B65:B68"/>
    <mergeCell ref="C65:C68"/>
    <mergeCell ref="D65:D68"/>
    <mergeCell ref="E65:E68"/>
    <mergeCell ref="F65:F68"/>
    <mergeCell ref="G65:G68"/>
    <mergeCell ref="H65:H68"/>
    <mergeCell ref="I65:I68"/>
    <mergeCell ref="G59:G64"/>
    <mergeCell ref="H59:H64"/>
    <mergeCell ref="I59:I64"/>
    <mergeCell ref="J59:J64"/>
    <mergeCell ref="K59:K64"/>
    <mergeCell ref="L59:L64"/>
    <mergeCell ref="N54:N55"/>
    <mergeCell ref="B59:B64"/>
    <mergeCell ref="C59:C64"/>
    <mergeCell ref="D59:D64"/>
    <mergeCell ref="E59:E64"/>
    <mergeCell ref="F59:F64"/>
    <mergeCell ref="B54:B55"/>
    <mergeCell ref="C54:C55"/>
    <mergeCell ref="D54:D55"/>
    <mergeCell ref="E54:E55"/>
    <mergeCell ref="F54:F55"/>
    <mergeCell ref="G54:G55"/>
    <mergeCell ref="H54:H55"/>
    <mergeCell ref="I54:I55"/>
    <mergeCell ref="N47:N48"/>
    <mergeCell ref="B49:B50"/>
    <mergeCell ref="C49:C50"/>
    <mergeCell ref="D49:D50"/>
    <mergeCell ref="E49:E50"/>
    <mergeCell ref="F49:F50"/>
    <mergeCell ref="M49:M50"/>
    <mergeCell ref="N49:N50"/>
    <mergeCell ref="J49:J50"/>
    <mergeCell ref="K49:K50"/>
    <mergeCell ref="L49:L50"/>
    <mergeCell ref="B47:B48"/>
    <mergeCell ref="C47:C48"/>
    <mergeCell ref="D47:D48"/>
    <mergeCell ref="E47:E48"/>
    <mergeCell ref="F47:F48"/>
    <mergeCell ref="G47:G48"/>
    <mergeCell ref="H47:H48"/>
    <mergeCell ref="I47:I48"/>
    <mergeCell ref="B45:B46"/>
    <mergeCell ref="C45:C46"/>
    <mergeCell ref="D45:D46"/>
    <mergeCell ref="E45:E46"/>
    <mergeCell ref="F45:F46"/>
    <mergeCell ref="M38:M41"/>
    <mergeCell ref="N38:N41"/>
    <mergeCell ref="B43:B44"/>
    <mergeCell ref="C43:C44"/>
    <mergeCell ref="G38:G41"/>
    <mergeCell ref="H38:H41"/>
    <mergeCell ref="I38:I41"/>
    <mergeCell ref="J38:J41"/>
    <mergeCell ref="K38:K41"/>
    <mergeCell ref="L38:L41"/>
    <mergeCell ref="M45:M46"/>
    <mergeCell ref="N45:N46"/>
    <mergeCell ref="J45:J46"/>
    <mergeCell ref="K45:K46"/>
    <mergeCell ref="L45:L46"/>
    <mergeCell ref="J43:J44"/>
    <mergeCell ref="K43:K44"/>
    <mergeCell ref="L43:L44"/>
    <mergeCell ref="E43:E44"/>
    <mergeCell ref="D43:D44"/>
    <mergeCell ref="K25:M25"/>
    <mergeCell ref="A25:A26"/>
    <mergeCell ref="F25:H25"/>
    <mergeCell ref="J28:J37"/>
    <mergeCell ref="K28:K37"/>
    <mergeCell ref="L28:L37"/>
    <mergeCell ref="M28:M37"/>
    <mergeCell ref="N28:N37"/>
    <mergeCell ref="B38:B41"/>
    <mergeCell ref="C38:C41"/>
    <mergeCell ref="D38:D41"/>
    <mergeCell ref="E38:E41"/>
    <mergeCell ref="F38:F41"/>
    <mergeCell ref="B28:B37"/>
    <mergeCell ref="C28:C37"/>
    <mergeCell ref="D28:D37"/>
    <mergeCell ref="E28:E37"/>
    <mergeCell ref="F28:F37"/>
    <mergeCell ref="G28:G37"/>
    <mergeCell ref="H28:H37"/>
    <mergeCell ref="I28:I37"/>
    <mergeCell ref="N43:N44"/>
    <mergeCell ref="F43:F44"/>
  </mergeCells>
  <pageMargins left="0.7" right="0.7" top="0.75" bottom="0.75" header="0.3" footer="0.3"/>
  <pageSetup paperSize="9" scale="80" orientation="landscape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P82"/>
  <sheetViews>
    <sheetView tabSelected="1" topLeftCell="A25" zoomScaleNormal="100" workbookViewId="0">
      <pane xSplit="3" ySplit="3" topLeftCell="D34" activePane="bottomRight" state="frozen"/>
      <selection activeCell="A25" sqref="A25"/>
      <selection pane="topRight" activeCell="D25" sqref="D25"/>
      <selection pane="bottomLeft" activeCell="A28" sqref="A28"/>
      <selection pane="bottomRight" activeCell="D37" sqref="D37"/>
    </sheetView>
  </sheetViews>
  <sheetFormatPr defaultRowHeight="12.75" x14ac:dyDescent="0.25"/>
  <cols>
    <col min="1" max="1" width="26.7109375" style="30" customWidth="1"/>
    <col min="2" max="2" width="13" style="42" customWidth="1"/>
    <col min="3" max="3" width="13.5703125" style="42" customWidth="1"/>
    <col min="4" max="4" width="13.28515625" style="30" customWidth="1"/>
    <col min="5" max="5" width="16" style="30" customWidth="1"/>
    <col min="6" max="9" width="10.7109375" style="30" customWidth="1"/>
    <col min="10" max="10" width="13.28515625" style="30" customWidth="1"/>
    <col min="11" max="11" width="14.7109375" style="30" customWidth="1"/>
    <col min="12" max="15" width="10.7109375" style="30" customWidth="1"/>
    <col min="16" max="16" width="22" style="30" customWidth="1"/>
    <col min="17" max="16384" width="9.140625" style="30"/>
  </cols>
  <sheetData>
    <row r="1" spans="1:16" s="18" customFormat="1" x14ac:dyDescent="0.25">
      <c r="B1" s="19"/>
      <c r="C1" s="19"/>
      <c r="M1" s="19"/>
      <c r="P1" s="20" t="s">
        <v>134</v>
      </c>
    </row>
    <row r="2" spans="1:16" s="18" customFormat="1" x14ac:dyDescent="0.25">
      <c r="A2" s="18" t="s">
        <v>135</v>
      </c>
      <c r="B2" s="19"/>
      <c r="C2" s="19"/>
      <c r="M2" s="19"/>
      <c r="N2" s="20"/>
    </row>
    <row r="3" spans="1:16" s="18" customFormat="1" x14ac:dyDescent="0.25">
      <c r="A3" s="18" t="s">
        <v>136</v>
      </c>
      <c r="B3" s="19"/>
      <c r="C3" s="19"/>
      <c r="M3" s="19"/>
      <c r="N3" s="20"/>
    </row>
    <row r="4" spans="1:16" s="18" customFormat="1" x14ac:dyDescent="0.25">
      <c r="A4" s="18" t="s">
        <v>137</v>
      </c>
      <c r="B4" s="19"/>
      <c r="C4" s="19"/>
      <c r="M4" s="19"/>
      <c r="N4" s="20"/>
    </row>
    <row r="5" spans="1:16" s="18" customFormat="1" x14ac:dyDescent="0.25">
      <c r="A5" s="27" t="s">
        <v>138</v>
      </c>
      <c r="B5" s="19"/>
      <c r="C5" s="19"/>
      <c r="M5" s="19"/>
      <c r="N5" s="20"/>
    </row>
    <row r="6" spans="1:16" s="18" customFormat="1" x14ac:dyDescent="0.25">
      <c r="A6" s="27" t="s">
        <v>121</v>
      </c>
      <c r="B6" s="19"/>
      <c r="C6" s="19"/>
      <c r="M6" s="19"/>
      <c r="N6" s="20"/>
    </row>
    <row r="7" spans="1:16" s="18" customFormat="1" x14ac:dyDescent="0.25">
      <c r="B7" s="19"/>
      <c r="C7" s="19"/>
      <c r="M7" s="19"/>
      <c r="N7" s="20"/>
    </row>
    <row r="8" spans="1:16" s="18" customFormat="1" x14ac:dyDescent="0.25">
      <c r="A8" s="18" t="s">
        <v>116</v>
      </c>
      <c r="B8" s="27" t="s">
        <v>117</v>
      </c>
      <c r="C8" s="19"/>
      <c r="M8" s="19"/>
      <c r="N8" s="20"/>
    </row>
    <row r="9" spans="1:16" s="18" customFormat="1" x14ac:dyDescent="0.25">
      <c r="B9" s="27" t="s">
        <v>118</v>
      </c>
      <c r="C9" s="19"/>
      <c r="M9" s="19"/>
      <c r="N9" s="20"/>
    </row>
    <row r="10" spans="1:16" s="18" customFormat="1" x14ac:dyDescent="0.25">
      <c r="B10" s="27" t="s">
        <v>119</v>
      </c>
      <c r="C10" s="19"/>
      <c r="M10" s="19"/>
      <c r="N10" s="20"/>
    </row>
    <row r="11" spans="1:16" s="18" customFormat="1" x14ac:dyDescent="0.25">
      <c r="B11" s="27" t="s">
        <v>120</v>
      </c>
      <c r="C11" s="19"/>
      <c r="M11" s="19"/>
      <c r="N11" s="20"/>
    </row>
    <row r="12" spans="1:16" s="18" customFormat="1" x14ac:dyDescent="0.25">
      <c r="B12" s="27" t="s">
        <v>121</v>
      </c>
      <c r="C12" s="19"/>
      <c r="M12" s="19"/>
      <c r="N12" s="20"/>
    </row>
    <row r="13" spans="1:16" s="18" customFormat="1" x14ac:dyDescent="0.25">
      <c r="B13" s="19"/>
      <c r="C13" s="19"/>
      <c r="M13" s="19"/>
      <c r="N13" s="20"/>
      <c r="P13" s="20"/>
    </row>
    <row r="14" spans="1:16" s="18" customFormat="1" x14ac:dyDescent="0.25">
      <c r="A14" s="18" t="s">
        <v>122</v>
      </c>
      <c r="B14" s="27" t="s">
        <v>123</v>
      </c>
      <c r="C14" s="19"/>
      <c r="M14" s="19"/>
      <c r="N14" s="20"/>
    </row>
    <row r="15" spans="1:16" s="18" customFormat="1" x14ac:dyDescent="0.25">
      <c r="B15" s="27"/>
      <c r="C15" s="19"/>
      <c r="M15" s="19"/>
      <c r="N15" s="20"/>
    </row>
    <row r="16" spans="1:16" s="18" customFormat="1" x14ac:dyDescent="0.25">
      <c r="A16" s="18" t="s">
        <v>124</v>
      </c>
      <c r="B16" s="27" t="s">
        <v>125</v>
      </c>
      <c r="C16" s="19"/>
      <c r="M16" s="19"/>
      <c r="N16" s="20"/>
    </row>
    <row r="17" spans="1:16" s="18" customFormat="1" x14ac:dyDescent="0.25">
      <c r="B17" s="19"/>
      <c r="C17" s="19"/>
      <c r="M17" s="19"/>
      <c r="N17" s="20"/>
    </row>
    <row r="18" spans="1:16" s="18" customFormat="1" x14ac:dyDescent="0.25">
      <c r="A18" s="18" t="s">
        <v>126</v>
      </c>
      <c r="B18" s="19"/>
      <c r="C18" s="19"/>
      <c r="E18" s="18" t="s">
        <v>127</v>
      </c>
      <c r="M18" s="19"/>
      <c r="N18" s="20"/>
    </row>
    <row r="19" spans="1:16" s="18" customFormat="1" x14ac:dyDescent="0.25">
      <c r="A19" s="18" t="s">
        <v>128</v>
      </c>
      <c r="B19" s="19"/>
      <c r="C19" s="19"/>
      <c r="E19" s="27">
        <v>3903006520</v>
      </c>
      <c r="M19" s="19"/>
      <c r="N19" s="20"/>
    </row>
    <row r="20" spans="1:16" s="18" customFormat="1" x14ac:dyDescent="0.25">
      <c r="A20" s="18" t="s">
        <v>129</v>
      </c>
      <c r="B20" s="19"/>
      <c r="C20" s="19"/>
      <c r="E20" s="18" t="s">
        <v>130</v>
      </c>
      <c r="M20" s="19"/>
      <c r="N20" s="20"/>
    </row>
    <row r="21" spans="1:16" s="18" customFormat="1" x14ac:dyDescent="0.25">
      <c r="A21" s="18" t="s">
        <v>131</v>
      </c>
      <c r="B21" s="19"/>
      <c r="C21" s="19"/>
      <c r="E21" s="18" t="s">
        <v>132</v>
      </c>
      <c r="M21" s="19"/>
      <c r="N21" s="20"/>
    </row>
    <row r="22" spans="1:16" s="18" customFormat="1" x14ac:dyDescent="0.25">
      <c r="A22" s="18" t="s">
        <v>133</v>
      </c>
      <c r="B22" s="19"/>
      <c r="C22" s="19"/>
      <c r="M22" s="19"/>
      <c r="N22" s="20"/>
    </row>
    <row r="23" spans="1:16" s="18" customFormat="1" x14ac:dyDescent="0.25">
      <c r="B23" s="19"/>
      <c r="C23" s="19"/>
      <c r="M23" s="19"/>
      <c r="N23" s="20"/>
    </row>
    <row r="25" spans="1:16" x14ac:dyDescent="0.25">
      <c r="A25" s="67" t="s">
        <v>52</v>
      </c>
      <c r="B25" s="67" t="s">
        <v>53</v>
      </c>
      <c r="C25" s="67" t="s">
        <v>54</v>
      </c>
      <c r="D25" s="67" t="s">
        <v>55</v>
      </c>
      <c r="E25" s="67" t="s">
        <v>56</v>
      </c>
      <c r="F25" s="67" t="s">
        <v>64</v>
      </c>
      <c r="G25" s="67"/>
      <c r="H25" s="67"/>
      <c r="I25" s="67"/>
      <c r="J25" s="67" t="s">
        <v>61</v>
      </c>
      <c r="K25" s="67" t="s">
        <v>62</v>
      </c>
      <c r="L25" s="67" t="s">
        <v>63</v>
      </c>
      <c r="M25" s="67"/>
      <c r="N25" s="67"/>
      <c r="O25" s="67"/>
      <c r="P25" s="67" t="s">
        <v>67</v>
      </c>
    </row>
    <row r="26" spans="1:16" ht="63.75" x14ac:dyDescent="0.25">
      <c r="A26" s="67"/>
      <c r="B26" s="67"/>
      <c r="C26" s="67"/>
      <c r="D26" s="67"/>
      <c r="E26" s="67"/>
      <c r="F26" s="47" t="s">
        <v>57</v>
      </c>
      <c r="G26" s="47" t="s">
        <v>58</v>
      </c>
      <c r="H26" s="47" t="s">
        <v>59</v>
      </c>
      <c r="I26" s="47" t="s">
        <v>60</v>
      </c>
      <c r="J26" s="67"/>
      <c r="K26" s="67"/>
      <c r="L26" s="47" t="s">
        <v>57</v>
      </c>
      <c r="M26" s="47" t="s">
        <v>58</v>
      </c>
      <c r="N26" s="47" t="s">
        <v>59</v>
      </c>
      <c r="O26" s="47" t="s">
        <v>60</v>
      </c>
      <c r="P26" s="67"/>
    </row>
    <row r="27" spans="1:16" ht="25.5" x14ac:dyDescent="0.25">
      <c r="A27" s="47">
        <v>1</v>
      </c>
      <c r="B27" s="47">
        <v>2</v>
      </c>
      <c r="C27" s="47">
        <v>3</v>
      </c>
      <c r="D27" s="47">
        <v>4</v>
      </c>
      <c r="E27" s="47">
        <v>5</v>
      </c>
      <c r="F27" s="47">
        <v>6</v>
      </c>
      <c r="G27" s="47">
        <v>7</v>
      </c>
      <c r="H27" s="47" t="s">
        <v>65</v>
      </c>
      <c r="I27" s="47">
        <v>9</v>
      </c>
      <c r="J27" s="47">
        <v>10</v>
      </c>
      <c r="K27" s="47">
        <v>11</v>
      </c>
      <c r="L27" s="47">
        <v>12</v>
      </c>
      <c r="M27" s="47">
        <v>13</v>
      </c>
      <c r="N27" s="47" t="s">
        <v>66</v>
      </c>
      <c r="O27" s="47">
        <v>15</v>
      </c>
      <c r="P27" s="47">
        <v>16</v>
      </c>
    </row>
    <row r="28" spans="1:16" ht="63.75" x14ac:dyDescent="0.25">
      <c r="A28" s="31" t="s">
        <v>140</v>
      </c>
      <c r="B28" s="58" t="s">
        <v>139</v>
      </c>
      <c r="C28" s="58">
        <v>100</v>
      </c>
      <c r="D28" s="32">
        <f>D29+D37+D42+D50+D51+D52+D55+D56+D57</f>
        <v>1120441.8819700002</v>
      </c>
      <c r="E28" s="32">
        <f>D28</f>
        <v>1120441.8819700002</v>
      </c>
      <c r="F28" s="32">
        <f t="shared" ref="F28:G28" si="0">F29+F37+F42+F50+F51+F52+F55+F56+F57</f>
        <v>17532.537499999999</v>
      </c>
      <c r="G28" s="32">
        <f t="shared" si="0"/>
        <v>3085.4722601999997</v>
      </c>
      <c r="H28" s="32">
        <f>F28+G28</f>
        <v>20618.009760199999</v>
      </c>
      <c r="I28" s="32">
        <f>E28-H28</f>
        <v>1099823.8722098002</v>
      </c>
      <c r="J28" s="32">
        <f>J29+J37+J42+J50+J51+J52+J55+J56+J57</f>
        <v>1185125.84146</v>
      </c>
      <c r="K28" s="32">
        <f>J28</f>
        <v>1185125.84146</v>
      </c>
      <c r="L28" s="32">
        <f t="shared" ref="L28:M28" si="1">L29+L37+L42+L50+L51+L52+L55+L56+L57</f>
        <v>17248.72</v>
      </c>
      <c r="M28" s="32">
        <f t="shared" si="1"/>
        <v>3175</v>
      </c>
      <c r="N28" s="32">
        <f>L28+M28</f>
        <v>20423.72</v>
      </c>
      <c r="O28" s="32">
        <f>K28-N28</f>
        <v>1164702.1214600001</v>
      </c>
      <c r="P28" s="32"/>
    </row>
    <row r="29" spans="1:16" ht="25.5" x14ac:dyDescent="0.25">
      <c r="A29" s="33" t="s">
        <v>169</v>
      </c>
      <c r="B29" s="58" t="s">
        <v>139</v>
      </c>
      <c r="C29" s="58">
        <v>110</v>
      </c>
      <c r="D29" s="32">
        <f>D30+D31+D36</f>
        <v>123950.2975</v>
      </c>
      <c r="E29" s="32">
        <f t="shared" ref="E29:E64" si="2">D29</f>
        <v>123950.2975</v>
      </c>
      <c r="F29" s="32">
        <f t="shared" ref="F29:G29" si="3">F30+F31+F36</f>
        <v>5691.2974999999997</v>
      </c>
      <c r="G29" s="32">
        <f t="shared" si="3"/>
        <v>3085.1005301999999</v>
      </c>
      <c r="H29" s="32">
        <f>F29+G29</f>
        <v>8776.3980302</v>
      </c>
      <c r="I29" s="32">
        <f>E29-H29</f>
        <v>115173.8994698</v>
      </c>
      <c r="J29" s="32">
        <f>J30+J31+J36</f>
        <v>225469.65246000001</v>
      </c>
      <c r="K29" s="32">
        <f t="shared" ref="K29:K42" si="4">J29</f>
        <v>225469.65246000001</v>
      </c>
      <c r="L29" s="32">
        <f t="shared" ref="L29:M29" si="5">L30+L31+L36</f>
        <v>5407</v>
      </c>
      <c r="M29" s="32">
        <f t="shared" si="5"/>
        <v>3174</v>
      </c>
      <c r="N29" s="32">
        <f>L29+M29</f>
        <v>8581</v>
      </c>
      <c r="O29" s="32">
        <f>K29-N29</f>
        <v>216888.65246000001</v>
      </c>
      <c r="P29" s="31"/>
    </row>
    <row r="30" spans="1:16" ht="25.5" x14ac:dyDescent="0.25">
      <c r="A30" s="34" t="s">
        <v>68</v>
      </c>
      <c r="B30" s="58" t="s">
        <v>139</v>
      </c>
      <c r="C30" s="58">
        <v>111</v>
      </c>
      <c r="D30" s="32">
        <v>58322</v>
      </c>
      <c r="E30" s="32">
        <f t="shared" si="2"/>
        <v>58322</v>
      </c>
      <c r="F30" s="32"/>
      <c r="G30" s="32"/>
      <c r="H30" s="32">
        <f>F30+G30</f>
        <v>0</v>
      </c>
      <c r="I30" s="32">
        <f t="shared" ref="I30:I35" si="6">E30-H30</f>
        <v>58322</v>
      </c>
      <c r="J30" s="32">
        <f>127807.65824+41208.03178+2442.96244</f>
        <v>171458.65246000001</v>
      </c>
      <c r="K30" s="32">
        <f t="shared" si="4"/>
        <v>171458.65246000001</v>
      </c>
      <c r="L30" s="32"/>
      <c r="M30" s="32"/>
      <c r="N30" s="32">
        <f>L30+M30</f>
        <v>0</v>
      </c>
      <c r="O30" s="32">
        <f t="shared" ref="O30:O35" si="7">K30-N30</f>
        <v>171458.65246000001</v>
      </c>
      <c r="P30" s="31"/>
    </row>
    <row r="31" spans="1:16" ht="137.25" customHeight="1" x14ac:dyDescent="0.25">
      <c r="A31" s="34" t="s">
        <v>69</v>
      </c>
      <c r="B31" s="58" t="s">
        <v>139</v>
      </c>
      <c r="C31" s="58">
        <v>112</v>
      </c>
      <c r="D31" s="32">
        <f>F31</f>
        <v>5691.2974999999997</v>
      </c>
      <c r="E31" s="32">
        <f t="shared" si="2"/>
        <v>5691.2974999999997</v>
      </c>
      <c r="F31" s="32">
        <f>SUM(F32:F35)</f>
        <v>5691.2974999999997</v>
      </c>
      <c r="G31" s="32">
        <f t="shared" ref="G31" si="8">SUM(G32:G35)</f>
        <v>0</v>
      </c>
      <c r="H31" s="32">
        <f t="shared" ref="H31:H74" si="9">F31+G31</f>
        <v>5691.2974999999997</v>
      </c>
      <c r="I31" s="32">
        <f t="shared" si="6"/>
        <v>0</v>
      </c>
      <c r="J31" s="32">
        <f>L31</f>
        <v>5407</v>
      </c>
      <c r="K31" s="32">
        <f t="shared" si="4"/>
        <v>5407</v>
      </c>
      <c r="L31" s="32">
        <f t="shared" ref="L31:M31" si="10">SUM(L32:L35)</f>
        <v>5407</v>
      </c>
      <c r="M31" s="32">
        <f t="shared" si="10"/>
        <v>0</v>
      </c>
      <c r="N31" s="32">
        <f t="shared" ref="N31:N36" si="11">L31+M31</f>
        <v>5407</v>
      </c>
      <c r="O31" s="32">
        <f t="shared" si="7"/>
        <v>0</v>
      </c>
      <c r="P31" s="31"/>
    </row>
    <row r="32" spans="1:16" x14ac:dyDescent="0.25">
      <c r="A32" s="35" t="s">
        <v>70</v>
      </c>
      <c r="B32" s="58" t="s">
        <v>139</v>
      </c>
      <c r="C32" s="58"/>
      <c r="D32" s="32"/>
      <c r="E32" s="32">
        <f t="shared" si="2"/>
        <v>0</v>
      </c>
      <c r="F32" s="32"/>
      <c r="G32" s="32"/>
      <c r="H32" s="32">
        <f t="shared" si="9"/>
        <v>0</v>
      </c>
      <c r="I32" s="32">
        <f t="shared" si="6"/>
        <v>0</v>
      </c>
      <c r="J32" s="32"/>
      <c r="K32" s="32">
        <f t="shared" si="4"/>
        <v>0</v>
      </c>
      <c r="L32" s="32"/>
      <c r="M32" s="32"/>
      <c r="N32" s="32">
        <f t="shared" si="11"/>
        <v>0</v>
      </c>
      <c r="O32" s="32">
        <f t="shared" si="7"/>
        <v>0</v>
      </c>
      <c r="P32" s="31"/>
    </row>
    <row r="33" spans="1:16" x14ac:dyDescent="0.25">
      <c r="A33" s="35" t="s">
        <v>71</v>
      </c>
      <c r="B33" s="58" t="s">
        <v>139</v>
      </c>
      <c r="C33" s="58"/>
      <c r="D33" s="32"/>
      <c r="E33" s="32">
        <f t="shared" si="2"/>
        <v>0</v>
      </c>
      <c r="F33" s="32"/>
      <c r="G33" s="32"/>
      <c r="H33" s="32">
        <f t="shared" si="9"/>
        <v>0</v>
      </c>
      <c r="I33" s="32">
        <f t="shared" si="6"/>
        <v>0</v>
      </c>
      <c r="J33" s="32"/>
      <c r="K33" s="32">
        <f t="shared" si="4"/>
        <v>0</v>
      </c>
      <c r="L33" s="32"/>
      <c r="M33" s="32"/>
      <c r="N33" s="32">
        <f t="shared" si="11"/>
        <v>0</v>
      </c>
      <c r="O33" s="32">
        <f t="shared" si="7"/>
        <v>0</v>
      </c>
      <c r="P33" s="31"/>
    </row>
    <row r="34" spans="1:16" x14ac:dyDescent="0.25">
      <c r="A34" s="35" t="s">
        <v>72</v>
      </c>
      <c r="B34" s="58" t="s">
        <v>139</v>
      </c>
      <c r="C34" s="58"/>
      <c r="D34" s="32">
        <f>F34</f>
        <v>5691.2974999999997</v>
      </c>
      <c r="E34" s="32">
        <f t="shared" si="2"/>
        <v>5691.2974999999997</v>
      </c>
      <c r="F34" s="32">
        <f>(682771.06+538734.06+566190.18+473382.31+430089.84+363104.27+393606.57+339895.29+411232.14+425417.66+487562.34+579311.78)/1000</f>
        <v>5691.2974999999997</v>
      </c>
      <c r="G34" s="32"/>
      <c r="H34" s="32">
        <f t="shared" si="9"/>
        <v>5691.2974999999997</v>
      </c>
      <c r="I34" s="32">
        <f t="shared" si="6"/>
        <v>0</v>
      </c>
      <c r="J34" s="32">
        <f>L34</f>
        <v>5407</v>
      </c>
      <c r="K34" s="32">
        <f t="shared" si="4"/>
        <v>5407</v>
      </c>
      <c r="L34" s="32">
        <v>5407</v>
      </c>
      <c r="M34" s="32"/>
      <c r="N34" s="32">
        <f t="shared" si="11"/>
        <v>5407</v>
      </c>
      <c r="O34" s="32">
        <f t="shared" si="7"/>
        <v>0</v>
      </c>
      <c r="P34" s="31"/>
    </row>
    <row r="35" spans="1:16" x14ac:dyDescent="0.25">
      <c r="A35" s="35" t="s">
        <v>73</v>
      </c>
      <c r="B35" s="58" t="s">
        <v>139</v>
      </c>
      <c r="C35" s="58"/>
      <c r="D35" s="32"/>
      <c r="E35" s="32">
        <f t="shared" si="2"/>
        <v>0</v>
      </c>
      <c r="F35" s="32"/>
      <c r="G35" s="32"/>
      <c r="H35" s="32">
        <f t="shared" si="9"/>
        <v>0</v>
      </c>
      <c r="I35" s="32">
        <f t="shared" si="6"/>
        <v>0</v>
      </c>
      <c r="J35" s="32"/>
      <c r="K35" s="32">
        <f t="shared" si="4"/>
        <v>0</v>
      </c>
      <c r="L35" s="32"/>
      <c r="M35" s="32"/>
      <c r="N35" s="32">
        <f t="shared" si="11"/>
        <v>0</v>
      </c>
      <c r="O35" s="32">
        <f t="shared" si="7"/>
        <v>0</v>
      </c>
      <c r="P35" s="31"/>
    </row>
    <row r="36" spans="1:16" ht="60.75" customHeight="1" x14ac:dyDescent="0.25">
      <c r="A36" s="34" t="s">
        <v>74</v>
      </c>
      <c r="B36" s="58" t="s">
        <v>139</v>
      </c>
      <c r="C36" s="58">
        <v>113</v>
      </c>
      <c r="D36" s="32">
        <v>59937</v>
      </c>
      <c r="E36" s="32">
        <f t="shared" si="2"/>
        <v>59937</v>
      </c>
      <c r="F36" s="32"/>
      <c r="G36" s="32">
        <f>((3081554.51+2631594.62)*0.54)/1000</f>
        <v>3085.1005301999999</v>
      </c>
      <c r="H36" s="32">
        <f t="shared" si="9"/>
        <v>3085.1005301999999</v>
      </c>
      <c r="I36" s="32">
        <f>E36-H36</f>
        <v>56851.899469800002</v>
      </c>
      <c r="J36" s="32">
        <v>48604</v>
      </c>
      <c r="K36" s="32">
        <f t="shared" si="4"/>
        <v>48604</v>
      </c>
      <c r="L36" s="32"/>
      <c r="M36" s="32">
        <v>3174</v>
      </c>
      <c r="N36" s="32">
        <f t="shared" si="11"/>
        <v>3174</v>
      </c>
      <c r="O36" s="32">
        <f>K36-N36</f>
        <v>45430</v>
      </c>
      <c r="P36" s="31"/>
    </row>
    <row r="37" spans="1:16" ht="51" x14ac:dyDescent="0.25">
      <c r="A37" s="33" t="s">
        <v>141</v>
      </c>
      <c r="B37" s="47" t="s">
        <v>139</v>
      </c>
      <c r="C37" s="47">
        <v>120</v>
      </c>
      <c r="D37" s="32">
        <f>144435725/1000</f>
        <v>144435.72500000001</v>
      </c>
      <c r="E37" s="32">
        <f t="shared" si="2"/>
        <v>144435.72500000001</v>
      </c>
      <c r="F37" s="32"/>
      <c r="G37" s="32"/>
      <c r="H37" s="32">
        <f>F37+G37</f>
        <v>0</v>
      </c>
      <c r="I37" s="32">
        <f t="shared" ref="I37:I56" si="12">E37-H37</f>
        <v>144435.72500000001</v>
      </c>
      <c r="J37" s="32">
        <v>132006</v>
      </c>
      <c r="K37" s="32">
        <f t="shared" si="4"/>
        <v>132006</v>
      </c>
      <c r="L37" s="32"/>
      <c r="M37" s="32"/>
      <c r="N37" s="32">
        <f>L37+M37</f>
        <v>0</v>
      </c>
      <c r="O37" s="32">
        <f t="shared" ref="O37:O42" si="13">K37-N37</f>
        <v>132006</v>
      </c>
      <c r="P37" s="31"/>
    </row>
    <row r="38" spans="1:16" x14ac:dyDescent="0.25">
      <c r="A38" s="34" t="s">
        <v>75</v>
      </c>
      <c r="B38" s="58" t="s">
        <v>139</v>
      </c>
      <c r="C38" s="58">
        <v>121</v>
      </c>
      <c r="D38" s="32">
        <f>6026167/1000</f>
        <v>6026.1670000000004</v>
      </c>
      <c r="E38" s="32">
        <f t="shared" si="2"/>
        <v>6026.1670000000004</v>
      </c>
      <c r="F38" s="32"/>
      <c r="G38" s="32"/>
      <c r="H38" s="32">
        <f t="shared" si="9"/>
        <v>0</v>
      </c>
      <c r="I38" s="32">
        <f t="shared" si="12"/>
        <v>6026.1670000000004</v>
      </c>
      <c r="J38" s="32">
        <f>5683338.08/1000</f>
        <v>5683.3380800000004</v>
      </c>
      <c r="K38" s="32">
        <f t="shared" si="4"/>
        <v>5683.3380800000004</v>
      </c>
      <c r="L38" s="32"/>
      <c r="M38" s="32"/>
      <c r="N38" s="32">
        <f t="shared" ref="N38:N41" si="14">L38+M38</f>
        <v>0</v>
      </c>
      <c r="O38" s="32">
        <f t="shared" si="13"/>
        <v>5683.3380800000004</v>
      </c>
      <c r="P38" s="31"/>
    </row>
    <row r="39" spans="1:16" ht="25.5" x14ac:dyDescent="0.25">
      <c r="A39" s="34" t="s">
        <v>76</v>
      </c>
      <c r="B39" s="58" t="s">
        <v>139</v>
      </c>
      <c r="C39" s="58">
        <v>122</v>
      </c>
      <c r="D39" s="32"/>
      <c r="E39" s="32">
        <f t="shared" si="2"/>
        <v>0</v>
      </c>
      <c r="F39" s="32"/>
      <c r="G39" s="32"/>
      <c r="H39" s="32">
        <f t="shared" si="9"/>
        <v>0</v>
      </c>
      <c r="I39" s="32">
        <f t="shared" si="12"/>
        <v>0</v>
      </c>
      <c r="J39" s="32"/>
      <c r="K39" s="32">
        <f t="shared" si="4"/>
        <v>0</v>
      </c>
      <c r="L39" s="32"/>
      <c r="M39" s="32"/>
      <c r="N39" s="32">
        <f t="shared" si="14"/>
        <v>0</v>
      </c>
      <c r="O39" s="32">
        <f t="shared" si="13"/>
        <v>0</v>
      </c>
      <c r="P39" s="31"/>
    </row>
    <row r="40" spans="1:16" ht="51" x14ac:dyDescent="0.25">
      <c r="A40" s="34" t="s">
        <v>77</v>
      </c>
      <c r="B40" s="58" t="s">
        <v>139</v>
      </c>
      <c r="C40" s="58">
        <v>123</v>
      </c>
      <c r="D40" s="32"/>
      <c r="E40" s="32">
        <f t="shared" si="2"/>
        <v>0</v>
      </c>
      <c r="F40" s="32"/>
      <c r="G40" s="32"/>
      <c r="H40" s="32">
        <f t="shared" si="9"/>
        <v>0</v>
      </c>
      <c r="I40" s="32">
        <f t="shared" si="12"/>
        <v>0</v>
      </c>
      <c r="J40" s="32"/>
      <c r="K40" s="32">
        <f t="shared" si="4"/>
        <v>0</v>
      </c>
      <c r="L40" s="32"/>
      <c r="M40" s="32"/>
      <c r="N40" s="32">
        <f t="shared" si="14"/>
        <v>0</v>
      </c>
      <c r="O40" s="32">
        <f t="shared" si="13"/>
        <v>0</v>
      </c>
      <c r="P40" s="31"/>
    </row>
    <row r="41" spans="1:16" ht="51" x14ac:dyDescent="0.25">
      <c r="A41" s="34" t="s">
        <v>78</v>
      </c>
      <c r="B41" s="58" t="s">
        <v>139</v>
      </c>
      <c r="C41" s="58">
        <v>124</v>
      </c>
      <c r="D41" s="32"/>
      <c r="E41" s="32">
        <f t="shared" si="2"/>
        <v>0</v>
      </c>
      <c r="F41" s="32"/>
      <c r="G41" s="32"/>
      <c r="H41" s="32">
        <f t="shared" si="9"/>
        <v>0</v>
      </c>
      <c r="I41" s="32">
        <f t="shared" si="12"/>
        <v>0</v>
      </c>
      <c r="J41" s="32"/>
      <c r="K41" s="32">
        <f t="shared" si="4"/>
        <v>0</v>
      </c>
      <c r="L41" s="32"/>
      <c r="M41" s="32"/>
      <c r="N41" s="32">
        <f t="shared" si="14"/>
        <v>0</v>
      </c>
      <c r="O41" s="32">
        <f t="shared" si="13"/>
        <v>0</v>
      </c>
      <c r="P41" s="31"/>
    </row>
    <row r="42" spans="1:16" x14ac:dyDescent="0.25">
      <c r="A42" s="33" t="s">
        <v>79</v>
      </c>
      <c r="B42" s="58" t="s">
        <v>139</v>
      </c>
      <c r="C42" s="58">
        <v>130</v>
      </c>
      <c r="D42" s="32">
        <f>586412049.44/1000</f>
        <v>586412.04944000009</v>
      </c>
      <c r="E42" s="32">
        <f t="shared" si="2"/>
        <v>586412.04944000009</v>
      </c>
      <c r="F42" s="32">
        <f>5398460.37/1000</f>
        <v>5398.4603699999998</v>
      </c>
      <c r="G42" s="32"/>
      <c r="H42" s="32">
        <f>F42+G42</f>
        <v>5398.4603699999998</v>
      </c>
      <c r="I42" s="32">
        <f t="shared" si="12"/>
        <v>581013.5890700001</v>
      </c>
      <c r="J42" s="32">
        <v>513859</v>
      </c>
      <c r="K42" s="32">
        <f t="shared" si="4"/>
        <v>513859</v>
      </c>
      <c r="L42" s="32">
        <v>4559</v>
      </c>
      <c r="M42" s="32">
        <v>1</v>
      </c>
      <c r="N42" s="32">
        <f>L42+M42</f>
        <v>4560</v>
      </c>
      <c r="O42" s="32">
        <f t="shared" si="13"/>
        <v>509299</v>
      </c>
      <c r="P42" s="31"/>
    </row>
    <row r="43" spans="1:16" ht="25.5" x14ac:dyDescent="0.25">
      <c r="A43" s="35" t="s">
        <v>80</v>
      </c>
      <c r="B43" s="58" t="s">
        <v>139</v>
      </c>
      <c r="C43" s="5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1"/>
    </row>
    <row r="44" spans="1:16" ht="25.5" x14ac:dyDescent="0.25">
      <c r="A44" s="35" t="s">
        <v>81</v>
      </c>
      <c r="B44" s="58" t="s">
        <v>139</v>
      </c>
      <c r="C44" s="58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1"/>
    </row>
    <row r="45" spans="1:16" ht="38.25" x14ac:dyDescent="0.25">
      <c r="A45" s="35" t="s">
        <v>83</v>
      </c>
      <c r="B45" s="58" t="s">
        <v>139</v>
      </c>
      <c r="C45" s="58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1"/>
    </row>
    <row r="46" spans="1:16" ht="84.75" customHeight="1" x14ac:dyDescent="0.25">
      <c r="A46" s="36" t="s">
        <v>82</v>
      </c>
      <c r="B46" s="58" t="s">
        <v>142</v>
      </c>
      <c r="C46" s="58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1"/>
    </row>
    <row r="47" spans="1:16" ht="25.5" x14ac:dyDescent="0.25">
      <c r="A47" s="35" t="s">
        <v>80</v>
      </c>
      <c r="B47" s="58" t="s">
        <v>142</v>
      </c>
      <c r="C47" s="5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1"/>
    </row>
    <row r="48" spans="1:16" ht="25.5" x14ac:dyDescent="0.25">
      <c r="A48" s="35" t="s">
        <v>81</v>
      </c>
      <c r="B48" s="58" t="s">
        <v>142</v>
      </c>
      <c r="C48" s="5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1"/>
    </row>
    <row r="49" spans="1:16" ht="38.25" x14ac:dyDescent="0.25">
      <c r="A49" s="35" t="s">
        <v>83</v>
      </c>
      <c r="B49" s="58" t="s">
        <v>142</v>
      </c>
      <c r="C49" s="5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1"/>
    </row>
    <row r="50" spans="1:16" ht="138.75" customHeight="1" x14ac:dyDescent="0.25">
      <c r="A50" s="33" t="s">
        <v>84</v>
      </c>
      <c r="B50" s="58" t="s">
        <v>139</v>
      </c>
      <c r="C50" s="58">
        <v>140</v>
      </c>
      <c r="D50" s="32">
        <f>188433224.08/1000</f>
        <v>188433.22408000001</v>
      </c>
      <c r="E50" s="32">
        <f t="shared" si="2"/>
        <v>188433.22408000001</v>
      </c>
      <c r="F50" s="32">
        <f>1646530.41/1000</f>
        <v>1646.5304099999998</v>
      </c>
      <c r="G50" s="32">
        <v>0.37173</v>
      </c>
      <c r="H50" s="32">
        <f t="shared" si="9"/>
        <v>1646.9021399999999</v>
      </c>
      <c r="I50" s="32">
        <f t="shared" si="12"/>
        <v>186786.32194000002</v>
      </c>
      <c r="J50" s="32">
        <v>166167</v>
      </c>
      <c r="K50" s="32">
        <f t="shared" ref="K50" si="15">J50</f>
        <v>166167</v>
      </c>
      <c r="L50" s="32">
        <v>1756.16</v>
      </c>
      <c r="M50" s="32"/>
      <c r="N50" s="32">
        <f t="shared" ref="N50:N51" si="16">L50+M50</f>
        <v>1756.16</v>
      </c>
      <c r="O50" s="32">
        <f t="shared" ref="O50:O56" si="17">K50-N50</f>
        <v>164410.84</v>
      </c>
      <c r="P50" s="31"/>
    </row>
    <row r="51" spans="1:16" ht="25.5" x14ac:dyDescent="0.25">
      <c r="A51" s="33" t="s">
        <v>85</v>
      </c>
      <c r="B51" s="58" t="s">
        <v>139</v>
      </c>
      <c r="C51" s="58">
        <v>150</v>
      </c>
      <c r="D51" s="32">
        <f>51796222.95/1000</f>
        <v>51796.222950000003</v>
      </c>
      <c r="E51" s="32">
        <f>D51</f>
        <v>51796.222950000003</v>
      </c>
      <c r="F51" s="32">
        <v>2168.09</v>
      </c>
      <c r="G51" s="32"/>
      <c r="H51" s="32">
        <f t="shared" si="9"/>
        <v>2168.09</v>
      </c>
      <c r="I51" s="32">
        <f t="shared" si="12"/>
        <v>49628.132949999999</v>
      </c>
      <c r="J51" s="32">
        <v>45094</v>
      </c>
      <c r="K51" s="32">
        <f>J51</f>
        <v>45094</v>
      </c>
      <c r="L51" s="32">
        <v>2212.56</v>
      </c>
      <c r="M51" s="32"/>
      <c r="N51" s="32">
        <f t="shared" si="16"/>
        <v>2212.56</v>
      </c>
      <c r="O51" s="32">
        <f t="shared" si="17"/>
        <v>42881.440000000002</v>
      </c>
      <c r="P51" s="31"/>
    </row>
    <row r="52" spans="1:16" ht="38.25" x14ac:dyDescent="0.25">
      <c r="A52" s="33" t="s">
        <v>86</v>
      </c>
      <c r="B52" s="58" t="s">
        <v>139</v>
      </c>
      <c r="C52" s="58">
        <v>160</v>
      </c>
      <c r="D52" s="32">
        <f>D53+D54</f>
        <v>0</v>
      </c>
      <c r="E52" s="32">
        <f t="shared" ref="E52:G52" si="18">E53+E54</f>
        <v>0</v>
      </c>
      <c r="F52" s="32">
        <f t="shared" si="18"/>
        <v>0</v>
      </c>
      <c r="G52" s="32">
        <f t="shared" si="18"/>
        <v>0</v>
      </c>
      <c r="H52" s="32">
        <f>F52+G52</f>
        <v>0</v>
      </c>
      <c r="I52" s="32">
        <f t="shared" si="12"/>
        <v>0</v>
      </c>
      <c r="J52" s="32">
        <v>36202</v>
      </c>
      <c r="K52" s="32">
        <f>J52</f>
        <v>36202</v>
      </c>
      <c r="L52" s="32">
        <f t="shared" ref="L52:M52" si="19">L53+L54</f>
        <v>0</v>
      </c>
      <c r="M52" s="32">
        <f t="shared" si="19"/>
        <v>0</v>
      </c>
      <c r="N52" s="32">
        <f>L52+M52</f>
        <v>0</v>
      </c>
      <c r="O52" s="32">
        <f t="shared" si="17"/>
        <v>36202</v>
      </c>
      <c r="P52" s="31"/>
    </row>
    <row r="53" spans="1:16" ht="25.5" x14ac:dyDescent="0.25">
      <c r="A53" s="34" t="s">
        <v>87</v>
      </c>
      <c r="B53" s="58" t="s">
        <v>139</v>
      </c>
      <c r="C53" s="58">
        <v>161</v>
      </c>
      <c r="D53" s="32"/>
      <c r="E53" s="32">
        <f t="shared" si="2"/>
        <v>0</v>
      </c>
      <c r="F53" s="32"/>
      <c r="G53" s="32"/>
      <c r="H53" s="32">
        <f t="shared" si="9"/>
        <v>0</v>
      </c>
      <c r="I53" s="32">
        <f t="shared" si="12"/>
        <v>0</v>
      </c>
      <c r="J53" s="32"/>
      <c r="K53" s="32">
        <f t="shared" ref="K53:K57" si="20">J53</f>
        <v>0</v>
      </c>
      <c r="L53" s="32"/>
      <c r="M53" s="32"/>
      <c r="N53" s="32">
        <f t="shared" ref="N53:N57" si="21">L53+M53</f>
        <v>0</v>
      </c>
      <c r="O53" s="32">
        <f t="shared" si="17"/>
        <v>0</v>
      </c>
      <c r="P53" s="31"/>
    </row>
    <row r="54" spans="1:16" x14ac:dyDescent="0.25">
      <c r="A54" s="34" t="s">
        <v>88</v>
      </c>
      <c r="B54" s="58" t="s">
        <v>139</v>
      </c>
      <c r="C54" s="58">
        <v>162</v>
      </c>
      <c r="D54" s="32">
        <v>0</v>
      </c>
      <c r="E54" s="32">
        <f t="shared" si="2"/>
        <v>0</v>
      </c>
      <c r="F54" s="32"/>
      <c r="G54" s="32"/>
      <c r="H54" s="32">
        <f t="shared" si="9"/>
        <v>0</v>
      </c>
      <c r="I54" s="32">
        <f t="shared" si="12"/>
        <v>0</v>
      </c>
      <c r="J54" s="32">
        <v>36202</v>
      </c>
      <c r="K54" s="32">
        <f t="shared" si="20"/>
        <v>36202</v>
      </c>
      <c r="L54" s="32"/>
      <c r="M54" s="32"/>
      <c r="N54" s="32">
        <f t="shared" si="21"/>
        <v>0</v>
      </c>
      <c r="O54" s="32">
        <f t="shared" si="17"/>
        <v>36202</v>
      </c>
      <c r="P54" s="31"/>
    </row>
    <row r="55" spans="1:16" ht="38.25" x14ac:dyDescent="0.25">
      <c r="A55" s="33" t="s">
        <v>89</v>
      </c>
      <c r="B55" s="58" t="s">
        <v>139</v>
      </c>
      <c r="C55" s="58">
        <v>170</v>
      </c>
      <c r="D55" s="32">
        <f>(2564012+6885536+3257632)/1000</f>
        <v>12707.18</v>
      </c>
      <c r="E55" s="32">
        <f t="shared" si="2"/>
        <v>12707.18</v>
      </c>
      <c r="F55" s="32">
        <v>2122.69</v>
      </c>
      <c r="G55" s="32"/>
      <c r="H55" s="32">
        <f t="shared" si="9"/>
        <v>2122.69</v>
      </c>
      <c r="I55" s="32">
        <f t="shared" si="12"/>
        <v>10584.49</v>
      </c>
      <c r="J55" s="32">
        <f>(1407247+5520079+1214863)/1000</f>
        <v>8142.1890000000003</v>
      </c>
      <c r="K55" s="32">
        <f t="shared" si="20"/>
        <v>8142.1890000000003</v>
      </c>
      <c r="L55" s="32">
        <v>1360</v>
      </c>
      <c r="M55" s="32"/>
      <c r="N55" s="32">
        <f t="shared" si="21"/>
        <v>1360</v>
      </c>
      <c r="O55" s="32">
        <f t="shared" si="17"/>
        <v>6782.1890000000003</v>
      </c>
      <c r="P55" s="31"/>
    </row>
    <row r="56" spans="1:16" ht="63.75" x14ac:dyDescent="0.25">
      <c r="A56" s="33" t="s">
        <v>90</v>
      </c>
      <c r="B56" s="58" t="s">
        <v>139</v>
      </c>
      <c r="C56" s="58">
        <v>180</v>
      </c>
      <c r="D56" s="32"/>
      <c r="E56" s="32">
        <f t="shared" si="2"/>
        <v>0</v>
      </c>
      <c r="F56" s="32"/>
      <c r="G56" s="32"/>
      <c r="H56" s="32">
        <f t="shared" si="9"/>
        <v>0</v>
      </c>
      <c r="I56" s="32">
        <f t="shared" si="12"/>
        <v>0</v>
      </c>
      <c r="J56" s="32"/>
      <c r="K56" s="32">
        <f t="shared" si="20"/>
        <v>0</v>
      </c>
      <c r="L56" s="32"/>
      <c r="M56" s="32"/>
      <c r="N56" s="32">
        <f t="shared" si="21"/>
        <v>0</v>
      </c>
      <c r="O56" s="32">
        <f t="shared" si="17"/>
        <v>0</v>
      </c>
      <c r="P56" s="31"/>
    </row>
    <row r="57" spans="1:16" x14ac:dyDescent="0.25">
      <c r="A57" s="33" t="s">
        <v>91</v>
      </c>
      <c r="B57" s="58" t="s">
        <v>139</v>
      </c>
      <c r="C57" s="58">
        <v>190</v>
      </c>
      <c r="D57" s="32">
        <f>(2564012+6885536+3257635)/1000+D54</f>
        <v>12707.183000000001</v>
      </c>
      <c r="E57" s="32">
        <f t="shared" si="2"/>
        <v>12707.183000000001</v>
      </c>
      <c r="F57" s="32">
        <f>11841.24+F31-F29-F37-F42-F50-F51-F52-F55-F56</f>
        <v>505.46921999999768</v>
      </c>
      <c r="G57" s="32"/>
      <c r="H57" s="32">
        <f t="shared" si="9"/>
        <v>505.46921999999768</v>
      </c>
      <c r="I57" s="32">
        <f>E57-H57</f>
        <v>12201.713780000004</v>
      </c>
      <c r="J57" s="32">
        <v>58186</v>
      </c>
      <c r="K57" s="32">
        <f t="shared" si="20"/>
        <v>58186</v>
      </c>
      <c r="L57" s="32">
        <v>1954</v>
      </c>
      <c r="M57" s="32"/>
      <c r="N57" s="32">
        <f t="shared" si="21"/>
        <v>1954</v>
      </c>
      <c r="O57" s="32">
        <f>K57-N57</f>
        <v>56232</v>
      </c>
      <c r="P57" s="31"/>
    </row>
    <row r="58" spans="1:16" ht="63.75" x14ac:dyDescent="0.25">
      <c r="A58" s="31" t="s">
        <v>92</v>
      </c>
      <c r="B58" s="58" t="s">
        <v>139</v>
      </c>
      <c r="C58" s="58">
        <v>200</v>
      </c>
      <c r="D58" s="32">
        <f>D59+D60+D61+D62+D63</f>
        <v>0</v>
      </c>
      <c r="E58" s="32">
        <f t="shared" ref="E58:G58" si="22">E59+E60+E61+E62+E63</f>
        <v>0</v>
      </c>
      <c r="F58" s="32">
        <f t="shared" si="22"/>
        <v>0</v>
      </c>
      <c r="G58" s="32">
        <f t="shared" si="22"/>
        <v>0</v>
      </c>
      <c r="H58" s="32">
        <f>F58+G58</f>
        <v>0</v>
      </c>
      <c r="I58" s="32">
        <f t="shared" ref="I58:I64" si="23">E58-H58</f>
        <v>0</v>
      </c>
      <c r="J58" s="32">
        <f>J59+J60+J61+J62+J63</f>
        <v>0</v>
      </c>
      <c r="K58" s="32">
        <f t="shared" ref="K58:M58" si="24">K59+K60+K61+K62+K63</f>
        <v>0</v>
      </c>
      <c r="L58" s="32">
        <f t="shared" si="24"/>
        <v>0</v>
      </c>
      <c r="M58" s="32">
        <f t="shared" si="24"/>
        <v>0</v>
      </c>
      <c r="N58" s="32">
        <f>L58+M58</f>
        <v>0</v>
      </c>
      <c r="O58" s="32">
        <f t="shared" ref="O58:O64" si="25">K58-N58</f>
        <v>0</v>
      </c>
      <c r="P58" s="31"/>
    </row>
    <row r="59" spans="1:16" ht="25.5" x14ac:dyDescent="0.25">
      <c r="A59" s="33" t="s">
        <v>93</v>
      </c>
      <c r="B59" s="58" t="s">
        <v>139</v>
      </c>
      <c r="C59" s="58">
        <v>210</v>
      </c>
      <c r="D59" s="32"/>
      <c r="E59" s="32">
        <f t="shared" si="2"/>
        <v>0</v>
      </c>
      <c r="F59" s="32"/>
      <c r="G59" s="32"/>
      <c r="H59" s="32">
        <f t="shared" si="9"/>
        <v>0</v>
      </c>
      <c r="I59" s="32">
        <f t="shared" si="23"/>
        <v>0</v>
      </c>
      <c r="J59" s="32"/>
      <c r="K59" s="32">
        <f t="shared" ref="K59:K62" si="26">J59</f>
        <v>0</v>
      </c>
      <c r="L59" s="32"/>
      <c r="M59" s="32"/>
      <c r="N59" s="32">
        <f t="shared" ref="N59:N64" si="27">L59+M59</f>
        <v>0</v>
      </c>
      <c r="O59" s="32">
        <f t="shared" si="25"/>
        <v>0</v>
      </c>
      <c r="P59" s="31"/>
    </row>
    <row r="60" spans="1:16" ht="25.5" x14ac:dyDescent="0.25">
      <c r="A60" s="33" t="s">
        <v>143</v>
      </c>
      <c r="B60" s="58" t="s">
        <v>139</v>
      </c>
      <c r="C60" s="58">
        <v>220</v>
      </c>
      <c r="D60" s="32"/>
      <c r="E60" s="32">
        <f t="shared" si="2"/>
        <v>0</v>
      </c>
      <c r="F60" s="32"/>
      <c r="G60" s="32"/>
      <c r="H60" s="32">
        <f t="shared" si="9"/>
        <v>0</v>
      </c>
      <c r="I60" s="32">
        <f t="shared" si="23"/>
        <v>0</v>
      </c>
      <c r="J60" s="32"/>
      <c r="K60" s="32">
        <f t="shared" si="26"/>
        <v>0</v>
      </c>
      <c r="L60" s="32"/>
      <c r="M60" s="32"/>
      <c r="N60" s="32">
        <f t="shared" si="27"/>
        <v>0</v>
      </c>
      <c r="O60" s="32">
        <f t="shared" si="25"/>
        <v>0</v>
      </c>
      <c r="P60" s="31"/>
    </row>
    <row r="61" spans="1:16" ht="25.5" x14ac:dyDescent="0.25">
      <c r="A61" s="33" t="s">
        <v>94</v>
      </c>
      <c r="B61" s="58" t="s">
        <v>139</v>
      </c>
      <c r="C61" s="58">
        <v>230</v>
      </c>
      <c r="D61" s="32"/>
      <c r="E61" s="32">
        <f t="shared" si="2"/>
        <v>0</v>
      </c>
      <c r="F61" s="32"/>
      <c r="G61" s="32"/>
      <c r="H61" s="32">
        <f t="shared" si="9"/>
        <v>0</v>
      </c>
      <c r="I61" s="32">
        <f t="shared" si="23"/>
        <v>0</v>
      </c>
      <c r="J61" s="32"/>
      <c r="K61" s="32">
        <f t="shared" si="26"/>
        <v>0</v>
      </c>
      <c r="L61" s="32"/>
      <c r="M61" s="32"/>
      <c r="N61" s="32">
        <f t="shared" si="27"/>
        <v>0</v>
      </c>
      <c r="O61" s="32">
        <f t="shared" si="25"/>
        <v>0</v>
      </c>
      <c r="P61" s="31"/>
    </row>
    <row r="62" spans="1:16" ht="25.5" x14ac:dyDescent="0.25">
      <c r="A62" s="33" t="s">
        <v>95</v>
      </c>
      <c r="B62" s="58" t="s">
        <v>139</v>
      </c>
      <c r="C62" s="58">
        <v>240</v>
      </c>
      <c r="D62" s="32"/>
      <c r="E62" s="32">
        <f t="shared" si="2"/>
        <v>0</v>
      </c>
      <c r="F62" s="32"/>
      <c r="G62" s="32"/>
      <c r="H62" s="32">
        <f t="shared" si="9"/>
        <v>0</v>
      </c>
      <c r="I62" s="32">
        <f t="shared" si="23"/>
        <v>0</v>
      </c>
      <c r="J62" s="32"/>
      <c r="K62" s="32">
        <f t="shared" si="26"/>
        <v>0</v>
      </c>
      <c r="L62" s="32"/>
      <c r="M62" s="32"/>
      <c r="N62" s="32">
        <f t="shared" si="27"/>
        <v>0</v>
      </c>
      <c r="O62" s="32">
        <f t="shared" si="25"/>
        <v>0</v>
      </c>
      <c r="P62" s="31"/>
    </row>
    <row r="63" spans="1:16" ht="25.5" x14ac:dyDescent="0.25">
      <c r="A63" s="33" t="s">
        <v>96</v>
      </c>
      <c r="B63" s="58" t="s">
        <v>139</v>
      </c>
      <c r="C63" s="58">
        <v>250</v>
      </c>
      <c r="D63" s="32"/>
      <c r="E63" s="32">
        <f>D63</f>
        <v>0</v>
      </c>
      <c r="F63" s="32"/>
      <c r="G63" s="32"/>
      <c r="H63" s="32">
        <f t="shared" si="9"/>
        <v>0</v>
      </c>
      <c r="I63" s="32">
        <f t="shared" si="23"/>
        <v>0</v>
      </c>
      <c r="J63" s="32"/>
      <c r="K63" s="32">
        <f>J63</f>
        <v>0</v>
      </c>
      <c r="L63" s="32"/>
      <c r="M63" s="32"/>
      <c r="N63" s="32">
        <f t="shared" si="27"/>
        <v>0</v>
      </c>
      <c r="O63" s="32">
        <f t="shared" si="25"/>
        <v>0</v>
      </c>
      <c r="P63" s="31"/>
    </row>
    <row r="64" spans="1:16" ht="25.5" x14ac:dyDescent="0.25">
      <c r="A64" s="31" t="s">
        <v>97</v>
      </c>
      <c r="B64" s="58" t="s">
        <v>139</v>
      </c>
      <c r="C64" s="58">
        <v>300</v>
      </c>
      <c r="D64" s="32"/>
      <c r="E64" s="32">
        <f t="shared" si="2"/>
        <v>0</v>
      </c>
      <c r="F64" s="32"/>
      <c r="G64" s="32"/>
      <c r="H64" s="32">
        <f t="shared" si="9"/>
        <v>0</v>
      </c>
      <c r="I64" s="32">
        <f t="shared" si="23"/>
        <v>0</v>
      </c>
      <c r="J64" s="32"/>
      <c r="K64" s="32">
        <f t="shared" ref="K64" si="28">J64</f>
        <v>0</v>
      </c>
      <c r="L64" s="32"/>
      <c r="M64" s="32"/>
      <c r="N64" s="32">
        <f t="shared" si="27"/>
        <v>0</v>
      </c>
      <c r="O64" s="32">
        <f t="shared" si="25"/>
        <v>0</v>
      </c>
      <c r="P64" s="31"/>
    </row>
    <row r="65" spans="1:16" x14ac:dyDescent="0.25">
      <c r="A65" s="37" t="s">
        <v>98</v>
      </c>
      <c r="B65" s="38"/>
      <c r="C65" s="38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40"/>
    </row>
    <row r="66" spans="1:16" x14ac:dyDescent="0.25">
      <c r="A66" s="31" t="s">
        <v>99</v>
      </c>
      <c r="B66" s="58" t="s">
        <v>139</v>
      </c>
      <c r="C66" s="58">
        <v>400</v>
      </c>
      <c r="D66" s="32"/>
      <c r="E66" s="32">
        <f>D66</f>
        <v>0</v>
      </c>
      <c r="F66" s="32"/>
      <c r="G66" s="32">
        <f>G28</f>
        <v>3085.4722601999997</v>
      </c>
      <c r="H66" s="32">
        <f t="shared" si="9"/>
        <v>3085.4722601999997</v>
      </c>
      <c r="I66" s="32"/>
      <c r="J66" s="32"/>
      <c r="K66" s="32">
        <f>J66</f>
        <v>0</v>
      </c>
      <c r="L66" s="32"/>
      <c r="M66" s="32">
        <f>M28</f>
        <v>3175</v>
      </c>
      <c r="N66" s="32">
        <f t="shared" ref="N66:N68" si="29">L66+M66</f>
        <v>3175</v>
      </c>
      <c r="O66" s="32"/>
      <c r="P66" s="31"/>
    </row>
    <row r="67" spans="1:16" ht="25.5" x14ac:dyDescent="0.25">
      <c r="A67" s="31" t="s">
        <v>100</v>
      </c>
      <c r="B67" s="58" t="s">
        <v>139</v>
      </c>
      <c r="C67" s="58">
        <v>500</v>
      </c>
      <c r="D67" s="32"/>
      <c r="E67" s="32">
        <f t="shared" ref="E67:E74" si="30">D67</f>
        <v>0</v>
      </c>
      <c r="F67" s="32">
        <f>F28-F66</f>
        <v>17532.537499999999</v>
      </c>
      <c r="G67" s="32">
        <f>G28-G66</f>
        <v>0</v>
      </c>
      <c r="H67" s="32">
        <f t="shared" si="9"/>
        <v>17532.537499999999</v>
      </c>
      <c r="I67" s="32"/>
      <c r="J67" s="32"/>
      <c r="K67" s="32">
        <f t="shared" ref="K67:K68" si="31">J67</f>
        <v>0</v>
      </c>
      <c r="L67" s="32">
        <f>L28-L66</f>
        <v>17248.72</v>
      </c>
      <c r="M67" s="32"/>
      <c r="N67" s="32">
        <f t="shared" si="29"/>
        <v>17248.72</v>
      </c>
      <c r="O67" s="32">
        <f>L67-N67</f>
        <v>0</v>
      </c>
      <c r="P67" s="31"/>
    </row>
    <row r="68" spans="1:16" ht="122.25" customHeight="1" x14ac:dyDescent="0.25">
      <c r="A68" s="31" t="s">
        <v>101</v>
      </c>
      <c r="B68" s="58" t="s">
        <v>139</v>
      </c>
      <c r="C68" s="58">
        <v>600</v>
      </c>
      <c r="D68" s="32">
        <f>1196864540.3/1000</f>
        <v>1196864.5403</v>
      </c>
      <c r="E68" s="32">
        <f t="shared" si="30"/>
        <v>1196864.5403</v>
      </c>
      <c r="F68" s="32"/>
      <c r="G68" s="32"/>
      <c r="H68" s="32">
        <f t="shared" si="9"/>
        <v>0</v>
      </c>
      <c r="I68" s="32">
        <f>D68-H68</f>
        <v>1196864.5403</v>
      </c>
      <c r="J68" s="32">
        <v>653455</v>
      </c>
      <c r="K68" s="32">
        <f t="shared" si="31"/>
        <v>653455</v>
      </c>
      <c r="L68" s="32"/>
      <c r="M68" s="32"/>
      <c r="N68" s="32">
        <f t="shared" si="29"/>
        <v>0</v>
      </c>
      <c r="O68" s="32">
        <f t="shared" ref="O68:O73" si="32">K68-N68</f>
        <v>653455</v>
      </c>
      <c r="P68" s="31"/>
    </row>
    <row r="69" spans="1:16" ht="51" x14ac:dyDescent="0.25">
      <c r="A69" s="31" t="s">
        <v>102</v>
      </c>
      <c r="B69" s="58" t="s">
        <v>139</v>
      </c>
      <c r="C69" s="58">
        <v>700</v>
      </c>
      <c r="D69" s="32">
        <f>D70+D71+D72+D73</f>
        <v>0</v>
      </c>
      <c r="E69" s="32">
        <f t="shared" ref="E69:G69" si="33">E70+E71+E72+E73</f>
        <v>0</v>
      </c>
      <c r="F69" s="32">
        <f t="shared" si="33"/>
        <v>0</v>
      </c>
      <c r="G69" s="32">
        <f t="shared" si="33"/>
        <v>0</v>
      </c>
      <c r="H69" s="32">
        <f>F69+G69</f>
        <v>0</v>
      </c>
      <c r="I69" s="32"/>
      <c r="J69" s="32">
        <f>J70+J71+J72+J73</f>
        <v>0</v>
      </c>
      <c r="K69" s="32">
        <f t="shared" ref="K69:M69" si="34">K70+K71+K72+K73</f>
        <v>0</v>
      </c>
      <c r="L69" s="32">
        <f t="shared" si="34"/>
        <v>0</v>
      </c>
      <c r="M69" s="32">
        <f t="shared" si="34"/>
        <v>0</v>
      </c>
      <c r="N69" s="32">
        <f>L69+M69</f>
        <v>0</v>
      </c>
      <c r="O69" s="32">
        <f t="shared" si="32"/>
        <v>0</v>
      </c>
      <c r="P69" s="31"/>
    </row>
    <row r="70" spans="1:16" x14ac:dyDescent="0.25">
      <c r="A70" s="41" t="s">
        <v>103</v>
      </c>
      <c r="B70" s="58" t="s">
        <v>139</v>
      </c>
      <c r="C70" s="58"/>
      <c r="D70" s="32"/>
      <c r="E70" s="32">
        <f t="shared" si="30"/>
        <v>0</v>
      </c>
      <c r="F70" s="32"/>
      <c r="G70" s="32"/>
      <c r="H70" s="32">
        <f t="shared" si="9"/>
        <v>0</v>
      </c>
      <c r="I70" s="32"/>
      <c r="J70" s="32"/>
      <c r="K70" s="32">
        <f t="shared" ref="K70:K74" si="35">J70</f>
        <v>0</v>
      </c>
      <c r="L70" s="32"/>
      <c r="M70" s="32"/>
      <c r="N70" s="32">
        <f t="shared" ref="N70:N74" si="36">L70+M70</f>
        <v>0</v>
      </c>
      <c r="O70" s="32">
        <f t="shared" si="32"/>
        <v>0</v>
      </c>
      <c r="P70" s="31"/>
    </row>
    <row r="71" spans="1:16" ht="25.5" x14ac:dyDescent="0.25">
      <c r="A71" s="41" t="s">
        <v>104</v>
      </c>
      <c r="B71" s="58" t="s">
        <v>139</v>
      </c>
      <c r="C71" s="58"/>
      <c r="D71" s="32"/>
      <c r="E71" s="32">
        <f t="shared" si="30"/>
        <v>0</v>
      </c>
      <c r="F71" s="32"/>
      <c r="G71" s="32"/>
      <c r="H71" s="32">
        <f t="shared" si="9"/>
        <v>0</v>
      </c>
      <c r="I71" s="32"/>
      <c r="J71" s="32"/>
      <c r="K71" s="32">
        <f t="shared" si="35"/>
        <v>0</v>
      </c>
      <c r="L71" s="32"/>
      <c r="M71" s="32"/>
      <c r="N71" s="32">
        <f t="shared" si="36"/>
        <v>0</v>
      </c>
      <c r="O71" s="32">
        <f t="shared" si="32"/>
        <v>0</v>
      </c>
      <c r="P71" s="31"/>
    </row>
    <row r="72" spans="1:16" ht="51" x14ac:dyDescent="0.25">
      <c r="A72" s="41" t="s">
        <v>105</v>
      </c>
      <c r="B72" s="58" t="s">
        <v>139</v>
      </c>
      <c r="C72" s="58"/>
      <c r="D72" s="32"/>
      <c r="E72" s="32">
        <f t="shared" si="30"/>
        <v>0</v>
      </c>
      <c r="F72" s="32"/>
      <c r="G72" s="32"/>
      <c r="H72" s="32">
        <f t="shared" si="9"/>
        <v>0</v>
      </c>
      <c r="I72" s="32"/>
      <c r="J72" s="32"/>
      <c r="K72" s="32">
        <f t="shared" si="35"/>
        <v>0</v>
      </c>
      <c r="L72" s="32"/>
      <c r="M72" s="32"/>
      <c r="N72" s="32">
        <f t="shared" si="36"/>
        <v>0</v>
      </c>
      <c r="O72" s="32">
        <f t="shared" si="32"/>
        <v>0</v>
      </c>
      <c r="P72" s="31"/>
    </row>
    <row r="73" spans="1:16" x14ac:dyDescent="0.25">
      <c r="A73" s="41" t="s">
        <v>106</v>
      </c>
      <c r="B73" s="58" t="s">
        <v>139</v>
      </c>
      <c r="C73" s="58"/>
      <c r="D73" s="32"/>
      <c r="E73" s="32">
        <f t="shared" si="30"/>
        <v>0</v>
      </c>
      <c r="F73" s="32"/>
      <c r="G73" s="32"/>
      <c r="H73" s="32">
        <f t="shared" si="9"/>
        <v>0</v>
      </c>
      <c r="I73" s="32"/>
      <c r="J73" s="32"/>
      <c r="K73" s="32">
        <f t="shared" si="35"/>
        <v>0</v>
      </c>
      <c r="L73" s="32"/>
      <c r="M73" s="32"/>
      <c r="N73" s="32">
        <f t="shared" si="36"/>
        <v>0</v>
      </c>
      <c r="O73" s="32">
        <f t="shared" si="32"/>
        <v>0</v>
      </c>
      <c r="P73" s="31"/>
    </row>
    <row r="74" spans="1:16" ht="63.75" x14ac:dyDescent="0.25">
      <c r="A74" s="31" t="s">
        <v>107</v>
      </c>
      <c r="B74" s="58" t="s">
        <v>139</v>
      </c>
      <c r="C74" s="58">
        <v>800</v>
      </c>
      <c r="D74" s="32"/>
      <c r="E74" s="32">
        <f t="shared" si="30"/>
        <v>0</v>
      </c>
      <c r="F74" s="32">
        <f>1004281.81/1000</f>
        <v>1004.2818100000001</v>
      </c>
      <c r="G74" s="32"/>
      <c r="H74" s="32">
        <f t="shared" si="9"/>
        <v>1004.2818100000001</v>
      </c>
      <c r="I74" s="32"/>
      <c r="J74" s="32"/>
      <c r="K74" s="32">
        <f t="shared" si="35"/>
        <v>0</v>
      </c>
      <c r="L74" s="32">
        <v>922</v>
      </c>
      <c r="M74" s="32"/>
      <c r="N74" s="32">
        <f t="shared" si="36"/>
        <v>922</v>
      </c>
      <c r="O74" s="32"/>
      <c r="P74" s="31"/>
    </row>
    <row r="76" spans="1:16" s="48" customFormat="1" x14ac:dyDescent="0.2">
      <c r="C76" s="49"/>
      <c r="E76" s="50"/>
      <c r="F76" s="50"/>
      <c r="G76" s="50"/>
      <c r="H76" s="50"/>
      <c r="I76" s="50"/>
      <c r="J76" s="50"/>
      <c r="K76" s="50"/>
      <c r="L76" s="50"/>
      <c r="M76" s="51"/>
    </row>
    <row r="77" spans="1:16" s="1" customFormat="1" x14ac:dyDescent="0.2">
      <c r="A77" s="1" t="s">
        <v>161</v>
      </c>
      <c r="B77" s="28"/>
      <c r="C77" s="29"/>
      <c r="D77" s="1" t="s">
        <v>163</v>
      </c>
      <c r="E77" s="16"/>
      <c r="F77" s="16"/>
      <c r="G77" s="16"/>
      <c r="H77" s="16"/>
      <c r="I77" s="16"/>
      <c r="J77" s="16"/>
      <c r="K77" s="16"/>
      <c r="L77" s="16"/>
      <c r="M77" s="17"/>
    </row>
    <row r="78" spans="1:16" s="1" customFormat="1" x14ac:dyDescent="0.2">
      <c r="C78" s="2"/>
      <c r="E78" s="16"/>
      <c r="F78" s="16"/>
      <c r="G78" s="16"/>
      <c r="H78" s="16"/>
      <c r="I78" s="16"/>
      <c r="J78" s="16"/>
      <c r="K78" s="16"/>
      <c r="L78" s="16"/>
      <c r="M78" s="17"/>
    </row>
    <row r="79" spans="1:16" s="1" customFormat="1" x14ac:dyDescent="0.2">
      <c r="A79" s="1" t="s">
        <v>158</v>
      </c>
      <c r="B79" s="28"/>
      <c r="C79" s="29"/>
      <c r="D79" s="1" t="s">
        <v>159</v>
      </c>
      <c r="E79" s="16"/>
      <c r="F79" s="16"/>
      <c r="G79" s="16"/>
      <c r="H79" s="16"/>
      <c r="I79" s="16"/>
      <c r="J79" s="16"/>
      <c r="K79" s="16"/>
      <c r="L79" s="16"/>
      <c r="M79" s="17"/>
    </row>
    <row r="80" spans="1:16" s="1" customFormat="1" x14ac:dyDescent="0.2">
      <c r="C80" s="2"/>
      <c r="D80" s="16"/>
      <c r="E80" s="16"/>
      <c r="F80" s="16"/>
      <c r="G80" s="16"/>
      <c r="H80" s="16"/>
      <c r="I80" s="16"/>
      <c r="J80" s="16"/>
      <c r="K80" s="16"/>
      <c r="L80" s="16"/>
      <c r="M80" s="17"/>
    </row>
    <row r="81" spans="1:13" s="1" customFormat="1" x14ac:dyDescent="0.2">
      <c r="C81" s="2"/>
      <c r="D81" s="16"/>
      <c r="E81" s="16"/>
      <c r="F81" s="16"/>
      <c r="G81" s="16"/>
      <c r="H81" s="16"/>
      <c r="I81" s="16"/>
      <c r="J81" s="16"/>
      <c r="K81" s="16"/>
      <c r="L81" s="16"/>
      <c r="M81" s="17"/>
    </row>
    <row r="82" spans="1:13" s="1" customFormat="1" x14ac:dyDescent="0.2">
      <c r="A82" s="1" t="s">
        <v>162</v>
      </c>
      <c r="B82" s="28"/>
      <c r="C82" s="29"/>
      <c r="D82" s="16" t="s">
        <v>164</v>
      </c>
      <c r="E82" s="16"/>
      <c r="F82" s="16"/>
      <c r="G82" s="16"/>
      <c r="H82" s="16"/>
      <c r="I82" s="16"/>
      <c r="J82" s="16"/>
      <c r="K82" s="16"/>
      <c r="L82" s="16"/>
      <c r="M82" s="17"/>
    </row>
  </sheetData>
  <mergeCells count="10">
    <mergeCell ref="D25:D26"/>
    <mergeCell ref="C25:C26"/>
    <mergeCell ref="B25:B26"/>
    <mergeCell ref="A25:A26"/>
    <mergeCell ref="F25:I25"/>
    <mergeCell ref="L25:O25"/>
    <mergeCell ref="P25:P26"/>
    <mergeCell ref="J25:J26"/>
    <mergeCell ref="K25:K26"/>
    <mergeCell ref="E25:E26"/>
  </mergeCells>
  <pageMargins left="0.7" right="0.7" top="0.75" bottom="0.75" header="0.3" footer="0.3"/>
  <pageSetup paperSize="9" scale="60" orientation="landscape" r:id="rId1"/>
  <rowBreaks count="2" manualBreakCount="2">
    <brk id="37" max="16383" man="1"/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P22"/>
  <sheetViews>
    <sheetView topLeftCell="A10" zoomScaleNormal="100" workbookViewId="0">
      <selection activeCell="D8" sqref="D8"/>
    </sheetView>
  </sheetViews>
  <sheetFormatPr defaultRowHeight="12.75" x14ac:dyDescent="0.25"/>
  <cols>
    <col min="1" max="1" width="26.7109375" style="22" customWidth="1"/>
    <col min="2" max="2" width="13" style="26" customWidth="1"/>
    <col min="3" max="3" width="13.5703125" style="26" customWidth="1"/>
    <col min="4" max="4" width="13.28515625" style="22" customWidth="1"/>
    <col min="5" max="5" width="16" style="22" customWidth="1"/>
    <col min="6" max="9" width="10.7109375" style="22" customWidth="1"/>
    <col min="10" max="10" width="13.28515625" style="22" customWidth="1"/>
    <col min="11" max="11" width="14.7109375" style="22" customWidth="1"/>
    <col min="12" max="15" width="10.7109375" style="22" customWidth="1"/>
    <col min="16" max="16" width="22" style="22" customWidth="1"/>
    <col min="17" max="16384" width="9.140625" style="22"/>
  </cols>
  <sheetData>
    <row r="1" spans="1:16" s="18" customFormat="1" x14ac:dyDescent="0.25">
      <c r="B1" s="19"/>
      <c r="C1" s="19"/>
      <c r="M1" s="19"/>
      <c r="P1" s="20" t="s">
        <v>147</v>
      </c>
    </row>
    <row r="2" spans="1:16" s="18" customFormat="1" x14ac:dyDescent="0.25">
      <c r="A2" s="18" t="s">
        <v>160</v>
      </c>
      <c r="B2" s="19"/>
      <c r="C2" s="19"/>
      <c r="M2" s="19"/>
      <c r="N2" s="20"/>
    </row>
    <row r="3" spans="1:16" s="18" customFormat="1" x14ac:dyDescent="0.25">
      <c r="A3" s="21" t="s">
        <v>148</v>
      </c>
      <c r="B3" s="19"/>
      <c r="C3" s="19"/>
      <c r="M3" s="19"/>
      <c r="N3" s="20"/>
    </row>
    <row r="4" spans="1:16" s="18" customFormat="1" x14ac:dyDescent="0.25">
      <c r="B4" s="19"/>
      <c r="C4" s="19"/>
      <c r="M4" s="19"/>
      <c r="N4" s="20"/>
    </row>
    <row r="5" spans="1:16" x14ac:dyDescent="0.25">
      <c r="A5" s="68" t="s">
        <v>52</v>
      </c>
      <c r="B5" s="68" t="s">
        <v>53</v>
      </c>
      <c r="C5" s="68" t="s">
        <v>54</v>
      </c>
      <c r="D5" s="68" t="s">
        <v>149</v>
      </c>
      <c r="E5" s="68" t="s">
        <v>56</v>
      </c>
      <c r="F5" s="68" t="s">
        <v>64</v>
      </c>
      <c r="G5" s="68"/>
      <c r="H5" s="68"/>
      <c r="I5" s="68"/>
      <c r="J5" s="68" t="s">
        <v>150</v>
      </c>
      <c r="K5" s="68" t="s">
        <v>62</v>
      </c>
      <c r="L5" s="68" t="s">
        <v>63</v>
      </c>
      <c r="M5" s="68"/>
      <c r="N5" s="68"/>
      <c r="O5" s="68"/>
      <c r="P5" s="68" t="s">
        <v>67</v>
      </c>
    </row>
    <row r="6" spans="1:16" ht="63.75" x14ac:dyDescent="0.25">
      <c r="A6" s="68"/>
      <c r="B6" s="68"/>
      <c r="C6" s="68"/>
      <c r="D6" s="68"/>
      <c r="E6" s="68"/>
      <c r="F6" s="5" t="s">
        <v>57</v>
      </c>
      <c r="G6" s="5" t="s">
        <v>58</v>
      </c>
      <c r="H6" s="5" t="s">
        <v>59</v>
      </c>
      <c r="I6" s="5" t="s">
        <v>60</v>
      </c>
      <c r="J6" s="68"/>
      <c r="K6" s="68"/>
      <c r="L6" s="5" t="s">
        <v>57</v>
      </c>
      <c r="M6" s="5" t="s">
        <v>58</v>
      </c>
      <c r="N6" s="5" t="s">
        <v>59</v>
      </c>
      <c r="O6" s="5" t="s">
        <v>60</v>
      </c>
      <c r="P6" s="68"/>
    </row>
    <row r="7" spans="1:16" ht="25.5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 t="s">
        <v>65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 t="s">
        <v>66</v>
      </c>
      <c r="O7" s="5">
        <v>15</v>
      </c>
      <c r="P7" s="5">
        <v>16</v>
      </c>
    </row>
    <row r="8" spans="1:16" s="30" customFormat="1" x14ac:dyDescent="0.25">
      <c r="A8" s="31" t="s">
        <v>108</v>
      </c>
      <c r="B8" s="58" t="s">
        <v>139</v>
      </c>
      <c r="C8" s="58">
        <v>900</v>
      </c>
      <c r="D8" s="32">
        <v>18576</v>
      </c>
      <c r="E8" s="32">
        <f>D8</f>
        <v>18576</v>
      </c>
      <c r="F8" s="32" t="s">
        <v>157</v>
      </c>
      <c r="G8" s="32" t="s">
        <v>157</v>
      </c>
      <c r="H8" s="32" t="s">
        <v>157</v>
      </c>
      <c r="I8" s="32" t="s">
        <v>157</v>
      </c>
      <c r="J8" s="32">
        <v>18836</v>
      </c>
      <c r="K8" s="32">
        <f>J8</f>
        <v>18836</v>
      </c>
      <c r="L8" s="32" t="s">
        <v>157</v>
      </c>
      <c r="M8" s="32" t="s">
        <v>157</v>
      </c>
      <c r="N8" s="32" t="s">
        <v>157</v>
      </c>
      <c r="O8" s="32" t="s">
        <v>157</v>
      </c>
      <c r="P8" s="32"/>
    </row>
    <row r="9" spans="1:16" s="30" customFormat="1" ht="25.5" x14ac:dyDescent="0.25">
      <c r="A9" s="33" t="s">
        <v>151</v>
      </c>
      <c r="B9" s="58" t="s">
        <v>139</v>
      </c>
      <c r="C9" s="58" t="s">
        <v>51</v>
      </c>
      <c r="D9" s="32" t="s">
        <v>157</v>
      </c>
      <c r="E9" s="32" t="s">
        <v>157</v>
      </c>
      <c r="F9" s="32"/>
      <c r="G9" s="32"/>
      <c r="H9" s="32" t="s">
        <v>157</v>
      </c>
      <c r="I9" s="32" t="s">
        <v>157</v>
      </c>
      <c r="J9" s="32" t="s">
        <v>157</v>
      </c>
      <c r="K9" s="32" t="s">
        <v>157</v>
      </c>
      <c r="L9" s="32"/>
      <c r="M9" s="32"/>
      <c r="N9" s="32" t="s">
        <v>157</v>
      </c>
      <c r="O9" s="32" t="s">
        <v>157</v>
      </c>
      <c r="P9" s="31"/>
    </row>
    <row r="10" spans="1:16" s="30" customFormat="1" ht="114.75" x14ac:dyDescent="0.25">
      <c r="A10" s="59" t="s">
        <v>153</v>
      </c>
      <c r="B10" s="58" t="s">
        <v>139</v>
      </c>
      <c r="C10" s="58">
        <v>1000</v>
      </c>
      <c r="D10" s="32" t="s">
        <v>157</v>
      </c>
      <c r="E10" s="32" t="s">
        <v>157</v>
      </c>
      <c r="F10" s="32"/>
      <c r="G10" s="32"/>
      <c r="H10" s="32" t="s">
        <v>157</v>
      </c>
      <c r="I10" s="32" t="s">
        <v>157</v>
      </c>
      <c r="J10" s="32" t="s">
        <v>157</v>
      </c>
      <c r="K10" s="32" t="s">
        <v>157</v>
      </c>
      <c r="L10" s="32"/>
      <c r="M10" s="32"/>
      <c r="N10" s="32" t="s">
        <v>157</v>
      </c>
      <c r="O10" s="32" t="s">
        <v>157</v>
      </c>
      <c r="P10" s="31"/>
    </row>
    <row r="11" spans="1:16" s="30" customFormat="1" ht="137.25" customHeight="1" x14ac:dyDescent="0.25">
      <c r="A11" s="59" t="s">
        <v>152</v>
      </c>
      <c r="B11" s="58" t="s">
        <v>139</v>
      </c>
      <c r="C11" s="58">
        <v>1100</v>
      </c>
      <c r="D11" s="32" t="s">
        <v>157</v>
      </c>
      <c r="E11" s="32" t="s">
        <v>157</v>
      </c>
      <c r="F11" s="32"/>
      <c r="G11" s="32"/>
      <c r="H11" s="32" t="s">
        <v>157</v>
      </c>
      <c r="I11" s="32" t="s">
        <v>157</v>
      </c>
      <c r="J11" s="32" t="s">
        <v>157</v>
      </c>
      <c r="K11" s="32" t="s">
        <v>157</v>
      </c>
      <c r="L11" s="32"/>
      <c r="M11" s="32"/>
      <c r="N11" s="32" t="s">
        <v>157</v>
      </c>
      <c r="O11" s="32" t="s">
        <v>157</v>
      </c>
      <c r="P11" s="31"/>
    </row>
    <row r="12" spans="1:16" s="30" customFormat="1" x14ac:dyDescent="0.25">
      <c r="A12" s="59" t="s">
        <v>154</v>
      </c>
      <c r="B12" s="58" t="s">
        <v>139</v>
      </c>
      <c r="C12" s="58">
        <v>1200</v>
      </c>
      <c r="D12" s="32">
        <v>438571</v>
      </c>
      <c r="E12" s="32">
        <f>D12</f>
        <v>438571</v>
      </c>
      <c r="F12" s="32" t="s">
        <v>157</v>
      </c>
      <c r="G12" s="32" t="s">
        <v>157</v>
      </c>
      <c r="H12" s="32"/>
      <c r="I12" s="32">
        <f>E12-H12</f>
        <v>438571</v>
      </c>
      <c r="J12" s="32">
        <v>373653</v>
      </c>
      <c r="K12" s="32">
        <f>J12</f>
        <v>373653</v>
      </c>
      <c r="L12" s="32" t="s">
        <v>157</v>
      </c>
      <c r="M12" s="32" t="s">
        <v>157</v>
      </c>
      <c r="N12" s="32">
        <v>60320</v>
      </c>
      <c r="O12" s="32">
        <f>K12-N12</f>
        <v>313333</v>
      </c>
      <c r="P12" s="31"/>
    </row>
    <row r="13" spans="1:16" s="30" customFormat="1" ht="25.5" x14ac:dyDescent="0.25">
      <c r="A13" s="59" t="s">
        <v>155</v>
      </c>
      <c r="B13" s="58" t="s">
        <v>139</v>
      </c>
      <c r="C13" s="58">
        <v>1300</v>
      </c>
      <c r="D13" s="32"/>
      <c r="E13" s="32"/>
      <c r="F13" s="32" t="s">
        <v>157</v>
      </c>
      <c r="G13" s="32" t="s">
        <v>157</v>
      </c>
      <c r="H13" s="32"/>
      <c r="I13" s="32"/>
      <c r="J13" s="32"/>
      <c r="K13" s="32"/>
      <c r="L13" s="32" t="s">
        <v>157</v>
      </c>
      <c r="M13" s="32" t="s">
        <v>157</v>
      </c>
      <c r="N13" s="32"/>
      <c r="O13" s="32"/>
      <c r="P13" s="31"/>
    </row>
    <row r="14" spans="1:16" x14ac:dyDescent="0.25">
      <c r="A14" s="25" t="s">
        <v>156</v>
      </c>
      <c r="B14" s="5" t="s">
        <v>139</v>
      </c>
      <c r="C14" s="5">
        <v>1400</v>
      </c>
      <c r="D14" s="24"/>
      <c r="E14" s="24"/>
      <c r="F14" s="24" t="s">
        <v>157</v>
      </c>
      <c r="G14" s="24" t="s">
        <v>157</v>
      </c>
      <c r="H14" s="24"/>
      <c r="I14" s="24"/>
      <c r="J14" s="24"/>
      <c r="K14" s="24"/>
      <c r="L14" s="24" t="s">
        <v>157</v>
      </c>
      <c r="M14" s="24" t="s">
        <v>157</v>
      </c>
      <c r="N14" s="24"/>
      <c r="O14" s="24"/>
      <c r="P14" s="23"/>
    </row>
    <row r="16" spans="1:16" s="1" customFormat="1" x14ac:dyDescent="0.2">
      <c r="A16" s="1" t="s">
        <v>161</v>
      </c>
      <c r="B16" s="28"/>
      <c r="C16" s="29"/>
      <c r="D16" s="1" t="s">
        <v>163</v>
      </c>
      <c r="E16" s="16"/>
      <c r="F16" s="16"/>
      <c r="G16" s="16"/>
      <c r="H16" s="16"/>
      <c r="I16" s="16"/>
      <c r="J16" s="16"/>
      <c r="K16" s="16"/>
      <c r="L16" s="16"/>
      <c r="M16" s="17"/>
    </row>
    <row r="17" spans="1:13" s="1" customFormat="1" x14ac:dyDescent="0.2">
      <c r="C17" s="2"/>
      <c r="E17" s="16"/>
      <c r="F17" s="16"/>
      <c r="G17" s="16"/>
      <c r="H17" s="16"/>
      <c r="I17" s="16"/>
      <c r="J17" s="16"/>
      <c r="K17" s="16"/>
      <c r="L17" s="16"/>
      <c r="M17" s="17"/>
    </row>
    <row r="18" spans="1:13" s="1" customFormat="1" x14ac:dyDescent="0.2">
      <c r="A18" s="1" t="s">
        <v>158</v>
      </c>
      <c r="B18" s="28"/>
      <c r="C18" s="29"/>
      <c r="D18" s="1" t="s">
        <v>159</v>
      </c>
      <c r="E18" s="16"/>
      <c r="F18" s="16"/>
      <c r="G18" s="16"/>
      <c r="H18" s="16"/>
      <c r="I18" s="16"/>
      <c r="J18" s="16"/>
      <c r="K18" s="16"/>
      <c r="L18" s="16"/>
      <c r="M18" s="17"/>
    </row>
    <row r="19" spans="1:13" s="1" customFormat="1" x14ac:dyDescent="0.2">
      <c r="C19" s="2"/>
      <c r="D19" s="16"/>
      <c r="E19" s="16"/>
      <c r="F19" s="16"/>
      <c r="G19" s="16"/>
      <c r="H19" s="16"/>
      <c r="I19" s="16"/>
      <c r="J19" s="16"/>
      <c r="K19" s="16"/>
      <c r="L19" s="16"/>
      <c r="M19" s="17"/>
    </row>
    <row r="20" spans="1:13" s="1" customFormat="1" x14ac:dyDescent="0.2">
      <c r="C20" s="2"/>
      <c r="D20" s="16"/>
      <c r="E20" s="16"/>
      <c r="F20" s="16"/>
      <c r="G20" s="16"/>
      <c r="H20" s="16"/>
      <c r="I20" s="16"/>
      <c r="J20" s="16"/>
      <c r="K20" s="16"/>
      <c r="L20" s="16"/>
      <c r="M20" s="17"/>
    </row>
    <row r="21" spans="1:13" s="1" customFormat="1" x14ac:dyDescent="0.2">
      <c r="A21" s="1" t="s">
        <v>162</v>
      </c>
      <c r="B21" s="28"/>
      <c r="C21" s="29"/>
      <c r="D21" s="16" t="s">
        <v>164</v>
      </c>
      <c r="E21" s="16"/>
      <c r="F21" s="16"/>
      <c r="G21" s="16"/>
      <c r="H21" s="16"/>
      <c r="I21" s="16"/>
      <c r="J21" s="16"/>
      <c r="K21" s="16"/>
      <c r="L21" s="16"/>
      <c r="M21" s="17"/>
    </row>
    <row r="22" spans="1:13" s="1" customFormat="1" x14ac:dyDescent="0.2">
      <c r="C22" s="2"/>
      <c r="D22" s="16"/>
      <c r="E22" s="16"/>
      <c r="F22" s="16"/>
      <c r="G22" s="16"/>
      <c r="H22" s="16"/>
      <c r="I22" s="16"/>
      <c r="J22" s="16"/>
      <c r="K22" s="16"/>
      <c r="L22" s="16"/>
      <c r="M22" s="17"/>
    </row>
  </sheetData>
  <mergeCells count="10">
    <mergeCell ref="J5:J6"/>
    <mergeCell ref="K5:K6"/>
    <mergeCell ref="L5:O5"/>
    <mergeCell ref="P5:P6"/>
    <mergeCell ref="A5:A6"/>
    <mergeCell ref="B5:B6"/>
    <mergeCell ref="C5:C6"/>
    <mergeCell ref="D5:D6"/>
    <mergeCell ref="E5:E6"/>
    <mergeCell ref="F5:I5"/>
  </mergeCells>
  <pageMargins left="0.7" right="0.7" top="0.75" bottom="0.75" header="0.3" footer="0.3"/>
  <pageSetup paperSize="9" scale="6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3"/>
  <sheetViews>
    <sheetView workbookViewId="0">
      <selection activeCell="A19" sqref="A19"/>
    </sheetView>
  </sheetViews>
  <sheetFormatPr defaultRowHeight="15" x14ac:dyDescent="0.25"/>
  <cols>
    <col min="1" max="1" width="13.5703125" bestFit="1" customWidth="1"/>
    <col min="4" max="4" width="11.140625" customWidth="1"/>
  </cols>
  <sheetData>
    <row r="1" spans="1:5" x14ac:dyDescent="0.25">
      <c r="A1" s="43">
        <v>9000</v>
      </c>
      <c r="D1" t="s">
        <v>166</v>
      </c>
    </row>
    <row r="2" spans="1:5" x14ac:dyDescent="0.25">
      <c r="A2" s="43">
        <v>147020</v>
      </c>
      <c r="D2" t="s">
        <v>167</v>
      </c>
    </row>
    <row r="3" spans="1:5" x14ac:dyDescent="0.25">
      <c r="A3" s="43">
        <v>237836.96</v>
      </c>
      <c r="D3" s="52">
        <v>89237.75</v>
      </c>
      <c r="E3" s="53">
        <v>1</v>
      </c>
    </row>
    <row r="4" spans="1:5" x14ac:dyDescent="0.25">
      <c r="A4" s="43">
        <v>92819.5</v>
      </c>
      <c r="D4" s="52">
        <v>87064.73</v>
      </c>
      <c r="E4" s="53">
        <v>2</v>
      </c>
    </row>
    <row r="5" spans="1:5" x14ac:dyDescent="0.25">
      <c r="A5" s="44">
        <v>367.63</v>
      </c>
      <c r="D5" s="54">
        <v>85556.77</v>
      </c>
      <c r="E5" s="53">
        <v>3</v>
      </c>
    </row>
    <row r="6" spans="1:5" x14ac:dyDescent="0.25">
      <c r="A6" s="45">
        <f>SUM(A1:A5)</f>
        <v>487044.08999999997</v>
      </c>
      <c r="B6">
        <f>A6*0.3443</f>
        <v>167689.280187</v>
      </c>
      <c r="D6" s="52">
        <v>85806.98</v>
      </c>
      <c r="E6" s="53">
        <v>4</v>
      </c>
    </row>
    <row r="7" spans="1:5" x14ac:dyDescent="0.25">
      <c r="D7" s="52">
        <v>84498.84</v>
      </c>
      <c r="E7" s="53">
        <v>5</v>
      </c>
    </row>
    <row r="8" spans="1:5" x14ac:dyDescent="0.25">
      <c r="A8" s="43">
        <v>2975116.59</v>
      </c>
      <c r="B8">
        <f>A8*0.3443</f>
        <v>1024332.641937</v>
      </c>
      <c r="D8" s="52">
        <v>88084.74</v>
      </c>
      <c r="E8" s="53">
        <v>6</v>
      </c>
    </row>
    <row r="9" spans="1:5" x14ac:dyDescent="0.25">
      <c r="D9" s="52">
        <v>80024.460000000006</v>
      </c>
      <c r="E9" s="53">
        <v>7</v>
      </c>
    </row>
    <row r="10" spans="1:5" x14ac:dyDescent="0.25">
      <c r="D10" s="52">
        <v>79640.289999999994</v>
      </c>
      <c r="E10" s="53">
        <v>8</v>
      </c>
    </row>
    <row r="11" spans="1:5" x14ac:dyDescent="0.25">
      <c r="D11" s="52">
        <v>82446.41</v>
      </c>
      <c r="E11" s="53">
        <v>9</v>
      </c>
    </row>
    <row r="12" spans="1:5" x14ac:dyDescent="0.25">
      <c r="A12" s="43">
        <v>5637518.5700000003</v>
      </c>
      <c r="D12" s="52">
        <v>80959.56</v>
      </c>
      <c r="E12" s="53">
        <v>10</v>
      </c>
    </row>
    <row r="13" spans="1:5" x14ac:dyDescent="0.25">
      <c r="A13" s="43">
        <v>5484145.5199999996</v>
      </c>
      <c r="D13" s="52">
        <v>80978.95</v>
      </c>
      <c r="E13" s="53">
        <v>11</v>
      </c>
    </row>
    <row r="14" spans="1:5" x14ac:dyDescent="0.25">
      <c r="A14" s="43">
        <v>25715109.68</v>
      </c>
      <c r="D14" s="52">
        <v>79982.33</v>
      </c>
      <c r="E14" s="53">
        <v>12</v>
      </c>
    </row>
    <row r="15" spans="1:5" x14ac:dyDescent="0.25">
      <c r="A15" s="43">
        <v>11002707.939999999</v>
      </c>
      <c r="C15" s="53" t="s">
        <v>168</v>
      </c>
      <c r="D15" s="52">
        <f>SUM(D3:D14)</f>
        <v>1004281.8099999999</v>
      </c>
      <c r="E15" s="53"/>
    </row>
    <row r="16" spans="1:5" x14ac:dyDescent="0.25">
      <c r="A16" s="43">
        <v>12884854.33</v>
      </c>
    </row>
    <row r="17" spans="1:1" x14ac:dyDescent="0.25">
      <c r="A17" s="43">
        <v>16557821.130000001</v>
      </c>
    </row>
    <row r="18" spans="1:1" x14ac:dyDescent="0.25">
      <c r="A18" s="43">
        <v>7898530.5999999996</v>
      </c>
    </row>
    <row r="19" spans="1:1" x14ac:dyDescent="0.25">
      <c r="A19" s="43">
        <v>12758836.35</v>
      </c>
    </row>
    <row r="20" spans="1:1" x14ac:dyDescent="0.25">
      <c r="A20" s="43">
        <v>23943945.32</v>
      </c>
    </row>
    <row r="21" spans="1:1" x14ac:dyDescent="0.25">
      <c r="A21" s="45">
        <f>SUM(A12:A20)</f>
        <v>121883469.43999997</v>
      </c>
    </row>
    <row r="22" spans="1:1" x14ac:dyDescent="0.25">
      <c r="A22">
        <f>A21/12</f>
        <v>10156955.786666663</v>
      </c>
    </row>
    <row r="23" spans="1:1" x14ac:dyDescent="0.25">
      <c r="A23">
        <f>A22/1500</f>
        <v>6771.3038577777752</v>
      </c>
    </row>
  </sheetData>
  <conditionalFormatting sqref="D5">
    <cfRule type="expression" dxfId="2" priority="1">
      <formula>(ROUND(D5,0)=D5)</formula>
    </cfRule>
  </conditionalFormatting>
  <conditionalFormatting sqref="D5">
    <cfRule type="expression" dxfId="1" priority="2" stopIfTrue="1">
      <formula>($A5=100)</formula>
    </cfRule>
    <cfRule type="expression" dxfId="0" priority="3" stopIfTrue="1">
      <formula>($A5=102)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1.3</vt:lpstr>
      <vt:lpstr>1.6</vt:lpstr>
      <vt:lpstr>Пр-е к 1.6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2022-04-20T15:23:16Z</dcterms:modified>
</cp:coreProperties>
</file>